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Z:\для Епихина\юристы\КС\ПОЛОЖЕННЯ КС ПРО ФП НОВА РЕДАКЦІЯ 2021\Для розміщення на сайті\"/>
    </mc:Choice>
  </mc:AlternateContent>
  <xr:revisionPtr revIDLastSave="0" documentId="13_ncr:1_{062B07CA-2C27-41BA-A076-42BFA303DBBC}" xr6:coauthVersionLast="40" xr6:coauthVersionMax="40" xr10:uidLastSave="{00000000-0000-0000-0000-000000000000}"/>
  <workbookProtection workbookAlgorithmName="SHA-512" workbookHashValue="HsUmbMKCX06MqaCc7FWr/KgAapetj1avfXHxyZrBtOy2hrRojS+8zaTs4l/e6RXryH1bUy9ovlz1Rkiur5hV7Q==" workbookSaltValue="1YWtMRZTbkGCvZ48JyGjew==" workbookSpinCount="100000" lockStructure="1"/>
  <bookViews>
    <workbookView xWindow="0" yWindow="0" windowWidth="19200" windowHeight="11385" xr2:uid="{1DBF3ABA-10C7-4F25-A504-AD036DE0D414}"/>
  </bookViews>
  <sheets>
    <sheet name="120" sheetId="2" r:id="rId1"/>
    <sheet name="84" sheetId="3" r:id="rId2"/>
    <sheet name="60" sheetId="4" r:id="rId3"/>
    <sheet name="48" sheetId="5" r:id="rId4"/>
    <sheet name="36" sheetId="6" r:id="rId5"/>
    <sheet name="24" sheetId="7" r:id="rId6"/>
    <sheet name="12" sheetId="8" r:id="rId7"/>
  </sheets>
  <definedNames>
    <definedName name="type" localSheetId="6">'12'!$G$4:$G$5</definedName>
    <definedName name="type" localSheetId="0">'120'!$G$4:$G$5</definedName>
    <definedName name="type" localSheetId="5">'24'!$G$4:$G$5</definedName>
    <definedName name="type" localSheetId="4">'36'!$G$4:$G$5</definedName>
    <definedName name="type" localSheetId="3">'48'!$G$4:$G$5</definedName>
    <definedName name="type" localSheetId="2">'60'!$G$4:$G$5</definedName>
    <definedName name="type" localSheetId="1">'84'!$G$4:$G$5</definedName>
    <definedName name="_xlnm.Print_Titles" localSheetId="6">'12'!$21:$21</definedName>
    <definedName name="_xlnm.Print_Titles" localSheetId="0">'120'!$21:$21</definedName>
    <definedName name="_xlnm.Print_Titles" localSheetId="5">'24'!$21:$21</definedName>
    <definedName name="_xlnm.Print_Titles" localSheetId="4">'36'!$21:$21</definedName>
    <definedName name="_xlnm.Print_Titles" localSheetId="3">'48'!$21:$21</definedName>
    <definedName name="_xlnm.Print_Titles" localSheetId="2">'60'!$21:$21</definedName>
    <definedName name="_xlnm.Print_Titles" localSheetId="1">'84'!$21:$21</definedName>
    <definedName name="_xlnm.Print_Area" localSheetId="6">'12'!$A$1:$S$51</definedName>
    <definedName name="_xlnm.Print_Area" localSheetId="0">'120'!$A$1:$S$159</definedName>
    <definedName name="_xlnm.Print_Area" localSheetId="5">'24'!$A$1:$S$63</definedName>
    <definedName name="_xlnm.Print_Area" localSheetId="4">'36'!$A$1:$S$75</definedName>
    <definedName name="_xlnm.Print_Area" localSheetId="3">'48'!$A$1:$S$87</definedName>
    <definedName name="_xlnm.Print_Area" localSheetId="2">'60'!$A$1:$S$99</definedName>
    <definedName name="_xlnm.Print_Area" localSheetId="1">'84'!$A$1:$S$123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7" l="1"/>
  <c r="S22" i="8" l="1"/>
  <c r="P22" i="8"/>
  <c r="P35" i="8" s="1"/>
  <c r="N22" i="8"/>
  <c r="N35" i="8" s="1"/>
  <c r="M22" i="8"/>
  <c r="M35" i="8" s="1"/>
  <c r="L22" i="8"/>
  <c r="L35" i="8" s="1"/>
  <c r="K22" i="8"/>
  <c r="K35" i="8" s="1"/>
  <c r="J22" i="8"/>
  <c r="J35" i="8" s="1"/>
  <c r="I22" i="8"/>
  <c r="I35" i="8" s="1"/>
  <c r="H22" i="8"/>
  <c r="H35" i="8" s="1"/>
  <c r="G22" i="8"/>
  <c r="G35" i="8" s="1"/>
  <c r="E22" i="8"/>
  <c r="B22" i="8"/>
  <c r="B23" i="8" s="1"/>
  <c r="B24" i="8" s="1"/>
  <c r="B25" i="8" s="1"/>
  <c r="B26" i="8" s="1"/>
  <c r="B27" i="8" s="1"/>
  <c r="B28" i="8" s="1"/>
  <c r="B29" i="8" s="1"/>
  <c r="B30" i="8" s="1"/>
  <c r="B31" i="8" s="1"/>
  <c r="B32" i="8" s="1"/>
  <c r="B33" i="8" s="1"/>
  <c r="F10" i="8"/>
  <c r="F11" i="8" s="1"/>
  <c r="A8" i="8"/>
  <c r="S22" i="7"/>
  <c r="O22" i="7" s="1"/>
  <c r="P22" i="7"/>
  <c r="P47" i="7" s="1"/>
  <c r="N22" i="7"/>
  <c r="N47" i="7" s="1"/>
  <c r="M22" i="7"/>
  <c r="M47" i="7" s="1"/>
  <c r="L22" i="7"/>
  <c r="L47" i="7" s="1"/>
  <c r="K22" i="7"/>
  <c r="K47" i="7" s="1"/>
  <c r="J22" i="7"/>
  <c r="J47" i="7" s="1"/>
  <c r="I22" i="7"/>
  <c r="I47" i="7" s="1"/>
  <c r="H22" i="7"/>
  <c r="H47" i="7" s="1"/>
  <c r="G22" i="7"/>
  <c r="E22" i="7"/>
  <c r="B22" i="7"/>
  <c r="A22" i="7" s="1"/>
  <c r="F10" i="7"/>
  <c r="F11" i="7" s="1"/>
  <c r="F12" i="7" s="1"/>
  <c r="A8" i="7"/>
  <c r="S22" i="6"/>
  <c r="O22" i="6" s="1"/>
  <c r="P22" i="6"/>
  <c r="P59" i="6" s="1"/>
  <c r="N22" i="6"/>
  <c r="N59" i="6" s="1"/>
  <c r="M22" i="6"/>
  <c r="M59" i="6" s="1"/>
  <c r="L22" i="6"/>
  <c r="L59" i="6" s="1"/>
  <c r="K22" i="6"/>
  <c r="K59" i="6" s="1"/>
  <c r="J22" i="6"/>
  <c r="J59" i="6" s="1"/>
  <c r="I22" i="6"/>
  <c r="I59" i="6" s="1"/>
  <c r="H22" i="6"/>
  <c r="H59" i="6" s="1"/>
  <c r="G22" i="6"/>
  <c r="G59" i="6" s="1"/>
  <c r="E22" i="6"/>
  <c r="B22" i="6"/>
  <c r="A22" i="6" s="1"/>
  <c r="F10" i="6"/>
  <c r="F11" i="6" s="1"/>
  <c r="A8" i="6"/>
  <c r="S22" i="5"/>
  <c r="P22" i="5"/>
  <c r="P71" i="5" s="1"/>
  <c r="O22" i="5"/>
  <c r="N22" i="5"/>
  <c r="N71" i="5" s="1"/>
  <c r="M22" i="5"/>
  <c r="M71" i="5" s="1"/>
  <c r="L22" i="5"/>
  <c r="L71" i="5" s="1"/>
  <c r="K22" i="5"/>
  <c r="K71" i="5" s="1"/>
  <c r="J22" i="5"/>
  <c r="J71" i="5" s="1"/>
  <c r="I22" i="5"/>
  <c r="I71" i="5" s="1"/>
  <c r="H22" i="5"/>
  <c r="H71" i="5" s="1"/>
  <c r="G22" i="5"/>
  <c r="E22" i="5"/>
  <c r="B22" i="5"/>
  <c r="B23" i="5" s="1"/>
  <c r="A22" i="5"/>
  <c r="F10" i="5"/>
  <c r="F11" i="5" s="1"/>
  <c r="A8" i="5"/>
  <c r="S22" i="4"/>
  <c r="P22" i="4"/>
  <c r="P83" i="4" s="1"/>
  <c r="O22" i="4"/>
  <c r="N22" i="4"/>
  <c r="N83" i="4" s="1"/>
  <c r="M22" i="4"/>
  <c r="M83" i="4" s="1"/>
  <c r="L22" i="4"/>
  <c r="L83" i="4" s="1"/>
  <c r="K22" i="4"/>
  <c r="K83" i="4" s="1"/>
  <c r="J22" i="4"/>
  <c r="J83" i="4" s="1"/>
  <c r="I22" i="4"/>
  <c r="I83" i="4" s="1"/>
  <c r="H22" i="4"/>
  <c r="H83" i="4" s="1"/>
  <c r="G22" i="4"/>
  <c r="E22" i="4"/>
  <c r="B22" i="4"/>
  <c r="A22" i="4" s="1"/>
  <c r="F10" i="4"/>
  <c r="F11" i="4" s="1"/>
  <c r="A8" i="4"/>
  <c r="S22" i="3"/>
  <c r="P22" i="3"/>
  <c r="P107" i="3" s="1"/>
  <c r="O22" i="3"/>
  <c r="N22" i="3"/>
  <c r="N107" i="3" s="1"/>
  <c r="M22" i="3"/>
  <c r="M107" i="3" s="1"/>
  <c r="L22" i="3"/>
  <c r="L107" i="3" s="1"/>
  <c r="K22" i="3"/>
  <c r="K107" i="3" s="1"/>
  <c r="J22" i="3"/>
  <c r="J107" i="3" s="1"/>
  <c r="I22" i="3"/>
  <c r="I107" i="3" s="1"/>
  <c r="H22" i="3"/>
  <c r="H107" i="3" s="1"/>
  <c r="G22" i="3"/>
  <c r="G107" i="3" s="1"/>
  <c r="E22" i="3"/>
  <c r="B22" i="3"/>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F10" i="3"/>
  <c r="F11" i="3" s="1"/>
  <c r="F13" i="3" s="1"/>
  <c r="A8" i="3"/>
  <c r="C23" i="5" l="1"/>
  <c r="B24" i="5"/>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C23" i="8"/>
  <c r="C23" i="3"/>
  <c r="B82" i="4"/>
  <c r="B34" i="8"/>
  <c r="C34" i="8" s="1"/>
  <c r="B70" i="5"/>
  <c r="B23" i="4"/>
  <c r="B58" i="6"/>
  <c r="B46" i="7"/>
  <c r="B106" i="3"/>
  <c r="C106" i="3" s="1"/>
  <c r="B23" i="7"/>
  <c r="R51" i="7"/>
  <c r="A23" i="7"/>
  <c r="O23" i="7" s="1"/>
  <c r="A22" i="8"/>
  <c r="A23" i="8" s="1"/>
  <c r="B23" i="6"/>
  <c r="R62" i="6"/>
  <c r="R111" i="3"/>
  <c r="F12" i="8"/>
  <c r="F13" i="8"/>
  <c r="R39" i="8"/>
  <c r="R38" i="8"/>
  <c r="O22" i="8"/>
  <c r="F13" i="7"/>
  <c r="G47" i="7"/>
  <c r="R50" i="7" s="1"/>
  <c r="D22" i="7"/>
  <c r="F13" i="6"/>
  <c r="F12" i="6"/>
  <c r="D22" i="6"/>
  <c r="R63" i="6"/>
  <c r="A23" i="6"/>
  <c r="A23" i="5"/>
  <c r="F13" i="5"/>
  <c r="F12" i="5"/>
  <c r="F8" i="5" s="1"/>
  <c r="G71" i="5"/>
  <c r="R74" i="5" s="1"/>
  <c r="D22" i="5"/>
  <c r="R75" i="5"/>
  <c r="F13" i="4"/>
  <c r="F12" i="4"/>
  <c r="G83" i="4"/>
  <c r="R86" i="4" s="1"/>
  <c r="D22" i="4"/>
  <c r="R87" i="4"/>
  <c r="A23" i="4"/>
  <c r="F12" i="3"/>
  <c r="F8" i="3" s="1"/>
  <c r="D22" i="3"/>
  <c r="A22" i="3"/>
  <c r="R110" i="3"/>
  <c r="F10" i="2"/>
  <c r="F8" i="4" l="1"/>
  <c r="F8" i="6"/>
  <c r="F8" i="8"/>
  <c r="F11" i="2"/>
  <c r="F13" i="2" s="1"/>
  <c r="B142"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C58" i="6" s="1"/>
  <c r="C23" i="6"/>
  <c r="F23" i="6" s="1"/>
  <c r="B24" i="7"/>
  <c r="B25" i="7" s="1"/>
  <c r="B26" i="7" s="1"/>
  <c r="B27" i="7" s="1"/>
  <c r="B28" i="7" s="1"/>
  <c r="B29" i="7" s="1"/>
  <c r="B30" i="7" s="1"/>
  <c r="B31" i="7" s="1"/>
  <c r="B32" i="7" s="1"/>
  <c r="B33" i="7" s="1"/>
  <c r="B34" i="7" s="1"/>
  <c r="B35" i="7" s="1"/>
  <c r="B36" i="7" s="1"/>
  <c r="B37" i="7" s="1"/>
  <c r="B38" i="7" s="1"/>
  <c r="B39" i="7" s="1"/>
  <c r="B40" i="7" s="1"/>
  <c r="B41" i="7" s="1"/>
  <c r="B42" i="7" s="1"/>
  <c r="B43" i="7" s="1"/>
  <c r="B44" i="7" s="1"/>
  <c r="B45" i="7" s="1"/>
  <c r="C46" i="7" s="1"/>
  <c r="C23" i="7"/>
  <c r="B24" i="4"/>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C82" i="4" s="1"/>
  <c r="C23" i="4"/>
  <c r="F23" i="4" s="1"/>
  <c r="C70" i="5"/>
  <c r="F23" i="7"/>
  <c r="E23" i="7" s="1"/>
  <c r="S23" i="7" s="1"/>
  <c r="D22" i="8"/>
  <c r="O23" i="8"/>
  <c r="F23" i="8"/>
  <c r="O23" i="6"/>
  <c r="O23" i="5"/>
  <c r="F23" i="5"/>
  <c r="E23" i="5" s="1"/>
  <c r="S23" i="5" s="1"/>
  <c r="O23" i="4"/>
  <c r="A23" i="3"/>
  <c r="G22" i="2"/>
  <c r="A8" i="2"/>
  <c r="P22" i="2"/>
  <c r="N22" i="2"/>
  <c r="M22" i="2"/>
  <c r="L22" i="2"/>
  <c r="K22" i="2"/>
  <c r="J22" i="2"/>
  <c r="I22" i="2"/>
  <c r="H22" i="2"/>
  <c r="E23" i="8" l="1"/>
  <c r="S23" i="8" s="1"/>
  <c r="A24" i="8" s="1"/>
  <c r="E23" i="6"/>
  <c r="S23" i="6" s="1"/>
  <c r="C24" i="6" s="1"/>
  <c r="E23" i="4"/>
  <c r="S23" i="4" s="1"/>
  <c r="C24" i="4" s="1"/>
  <c r="D23" i="7"/>
  <c r="C24" i="7"/>
  <c r="A24" i="7"/>
  <c r="C24" i="5"/>
  <c r="A24" i="5"/>
  <c r="D23" i="5"/>
  <c r="F23" i="3"/>
  <c r="E23" i="3" s="1"/>
  <c r="O23" i="3"/>
  <c r="K143" i="2"/>
  <c r="L143" i="2"/>
  <c r="J143" i="2"/>
  <c r="O24" i="7" l="1"/>
  <c r="D23" i="4"/>
  <c r="D23" i="6"/>
  <c r="A24" i="6"/>
  <c r="D23" i="8"/>
  <c r="A24" i="4"/>
  <c r="O24" i="8"/>
  <c r="C24" i="8"/>
  <c r="F24" i="8" s="1"/>
  <c r="E24" i="8" s="1"/>
  <c r="F24" i="7"/>
  <c r="E24" i="7" s="1"/>
  <c r="S24" i="7" s="1"/>
  <c r="C25" i="7" s="1"/>
  <c r="O24" i="5"/>
  <c r="F24" i="5"/>
  <c r="E24" i="5" s="1"/>
  <c r="S24" i="5" s="1"/>
  <c r="D23" i="3"/>
  <c r="S23" i="3"/>
  <c r="R147" i="2"/>
  <c r="O24" i="4" l="1"/>
  <c r="F24" i="6"/>
  <c r="E24" i="6" s="1"/>
  <c r="S24" i="6" s="1"/>
  <c r="C25" i="6" s="1"/>
  <c r="F24" i="4"/>
  <c r="E24" i="4" s="1"/>
  <c r="S24" i="4" s="1"/>
  <c r="C25" i="4" s="1"/>
  <c r="O24" i="6"/>
  <c r="A25" i="7"/>
  <c r="S24" i="8"/>
  <c r="A25" i="8" s="1"/>
  <c r="D24" i="8"/>
  <c r="D24" i="7"/>
  <c r="D24" i="5"/>
  <c r="C25" i="5"/>
  <c r="A25" i="5"/>
  <c r="A24" i="3"/>
  <c r="C24" i="3"/>
  <c r="E22" i="2"/>
  <c r="F25" i="7" l="1"/>
  <c r="E25" i="7" s="1"/>
  <c r="S25" i="7" s="1"/>
  <c r="A26" i="7" s="1"/>
  <c r="C25" i="8"/>
  <c r="F25" i="8" s="1"/>
  <c r="E25" i="8" s="1"/>
  <c r="S25" i="8" s="1"/>
  <c r="O25" i="7"/>
  <c r="D24" i="4"/>
  <c r="A25" i="4"/>
  <c r="O25" i="4" s="1"/>
  <c r="A25" i="6"/>
  <c r="D24" i="6"/>
  <c r="O25" i="8"/>
  <c r="O25" i="5"/>
  <c r="F25" i="5"/>
  <c r="E25" i="5" s="1"/>
  <c r="S25" i="5" s="1"/>
  <c r="O24" i="3"/>
  <c r="F24" i="3"/>
  <c r="E24" i="3" s="1"/>
  <c r="S24" i="3" s="1"/>
  <c r="C25" i="3" s="1"/>
  <c r="G143" i="2"/>
  <c r="H143" i="2"/>
  <c r="I143" i="2"/>
  <c r="P143" i="2"/>
  <c r="C26" i="7" l="1"/>
  <c r="F26" i="7" s="1"/>
  <c r="E26" i="7" s="1"/>
  <c r="S26" i="7" s="1"/>
  <c r="D25" i="7"/>
  <c r="O25" i="6"/>
  <c r="F25" i="4"/>
  <c r="E25" i="4" s="1"/>
  <c r="S25" i="4" s="1"/>
  <c r="C26" i="4" s="1"/>
  <c r="F25" i="6"/>
  <c r="E25" i="6" s="1"/>
  <c r="A25" i="3"/>
  <c r="F25" i="3" s="1"/>
  <c r="E25" i="3" s="1"/>
  <c r="S25" i="3" s="1"/>
  <c r="A26" i="8"/>
  <c r="O26" i="8" s="1"/>
  <c r="C26" i="8"/>
  <c r="D25" i="8"/>
  <c r="D24" i="3"/>
  <c r="O26" i="7"/>
  <c r="A26" i="5"/>
  <c r="C26" i="5"/>
  <c r="D25" i="5"/>
  <c r="R146" i="2"/>
  <c r="S22" i="2"/>
  <c r="O22" i="2" s="1"/>
  <c r="N143" i="2"/>
  <c r="M143" i="2"/>
  <c r="B22" i="2"/>
  <c r="B23" i="2" s="1"/>
  <c r="D25" i="6" l="1"/>
  <c r="F26" i="8"/>
  <c r="E26" i="8" s="1"/>
  <c r="S26" i="8" s="1"/>
  <c r="C27" i="8" s="1"/>
  <c r="A26" i="4"/>
  <c r="F26" i="4" s="1"/>
  <c r="E26" i="4" s="1"/>
  <c r="S26" i="4" s="1"/>
  <c r="A27" i="4" s="1"/>
  <c r="D25" i="4"/>
  <c r="O25" i="3"/>
  <c r="D25" i="3" s="1"/>
  <c r="B24" i="2"/>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C142" i="2" s="1"/>
  <c r="C23" i="2"/>
  <c r="S25" i="6"/>
  <c r="C26" i="3"/>
  <c r="A26" i="3"/>
  <c r="O26" i="3" s="1"/>
  <c r="C27" i="7"/>
  <c r="A27" i="7"/>
  <c r="D26" i="7"/>
  <c r="O26" i="5"/>
  <c r="F26" i="5"/>
  <c r="E26" i="5" s="1"/>
  <c r="S26" i="5" s="1"/>
  <c r="A22" i="2"/>
  <c r="A23" i="2" s="1"/>
  <c r="F12" i="2"/>
  <c r="F8" i="2" s="1"/>
  <c r="D22" i="2"/>
  <c r="O26" i="4" l="1"/>
  <c r="D26" i="4" s="1"/>
  <c r="D26" i="8"/>
  <c r="A27" i="8"/>
  <c r="O27" i="8" s="1"/>
  <c r="F27" i="7"/>
  <c r="A26" i="6"/>
  <c r="C26" i="6"/>
  <c r="F26" i="3"/>
  <c r="E26" i="3" s="1"/>
  <c r="S26" i="3" s="1"/>
  <c r="O27" i="7"/>
  <c r="C27" i="4"/>
  <c r="F27" i="4" s="1"/>
  <c r="E27" i="4" s="1"/>
  <c r="S27" i="4" s="1"/>
  <c r="C27" i="5"/>
  <c r="A27" i="5"/>
  <c r="O27" i="5" s="1"/>
  <c r="E27" i="7"/>
  <c r="S27" i="7" s="1"/>
  <c r="D26" i="5"/>
  <c r="O27" i="4"/>
  <c r="O23" i="2"/>
  <c r="F27" i="8" l="1"/>
  <c r="E27" i="8" s="1"/>
  <c r="S27" i="8" s="1"/>
  <c r="C28" i="8" s="1"/>
  <c r="F26" i="6"/>
  <c r="E26" i="6" s="1"/>
  <c r="O26" i="6"/>
  <c r="F27" i="5"/>
  <c r="E27" i="5" s="1"/>
  <c r="D27" i="5" s="1"/>
  <c r="D26" i="3"/>
  <c r="A28" i="4"/>
  <c r="O28" i="4" s="1"/>
  <c r="C28" i="4"/>
  <c r="D27" i="7"/>
  <c r="C28" i="7"/>
  <c r="A28" i="7"/>
  <c r="D27" i="4"/>
  <c r="A27" i="3"/>
  <c r="C27" i="3"/>
  <c r="F23" i="2"/>
  <c r="E23" i="2" s="1"/>
  <c r="D27" i="8" l="1"/>
  <c r="A28" i="8"/>
  <c r="F28" i="8" s="1"/>
  <c r="E28" i="8" s="1"/>
  <c r="S26" i="6"/>
  <c r="D26" i="6"/>
  <c r="S27" i="5"/>
  <c r="C28" i="5" s="1"/>
  <c r="F28" i="4"/>
  <c r="E28" i="4" s="1"/>
  <c r="S28" i="4" s="1"/>
  <c r="C29" i="4" s="1"/>
  <c r="F28" i="7"/>
  <c r="E28" i="7" s="1"/>
  <c r="O28" i="7"/>
  <c r="F27" i="3"/>
  <c r="E27" i="3" s="1"/>
  <c r="S27" i="3" s="1"/>
  <c r="A28" i="3" s="1"/>
  <c r="O27" i="3"/>
  <c r="S23" i="2"/>
  <c r="D23" i="2"/>
  <c r="O28" i="8" l="1"/>
  <c r="D28" i="8" s="1"/>
  <c r="A28" i="5"/>
  <c r="A27" i="6"/>
  <c r="C27" i="6"/>
  <c r="A29" i="4"/>
  <c r="F29" i="4" s="1"/>
  <c r="D28" i="4"/>
  <c r="C28" i="3"/>
  <c r="F28" i="3" s="1"/>
  <c r="E28" i="3" s="1"/>
  <c r="S28" i="3" s="1"/>
  <c r="S28" i="7"/>
  <c r="D28" i="7"/>
  <c r="S28" i="8"/>
  <c r="D27" i="3"/>
  <c r="O28" i="5"/>
  <c r="F28" i="5"/>
  <c r="E28" i="5" s="1"/>
  <c r="S28" i="5" s="1"/>
  <c r="C29" i="5" s="1"/>
  <c r="O28" i="3"/>
  <c r="A24" i="2"/>
  <c r="E29" i="4" l="1"/>
  <c r="S29" i="4" s="1"/>
  <c r="A30" i="4" s="1"/>
  <c r="O30" i="4" s="1"/>
  <c r="O29" i="4"/>
  <c r="O27" i="6"/>
  <c r="F27" i="6"/>
  <c r="E27" i="6" s="1"/>
  <c r="A29" i="3"/>
  <c r="O29" i="3" s="1"/>
  <c r="C29" i="3"/>
  <c r="A29" i="5"/>
  <c r="F29" i="5" s="1"/>
  <c r="E29" i="5" s="1"/>
  <c r="A29" i="7"/>
  <c r="C29" i="7"/>
  <c r="A29" i="8"/>
  <c r="C29" i="8"/>
  <c r="D28" i="5"/>
  <c r="D28" i="3"/>
  <c r="O24" i="2"/>
  <c r="F29" i="3" l="1"/>
  <c r="E29" i="3" s="1"/>
  <c r="S29" i="3" s="1"/>
  <c r="D29" i="4"/>
  <c r="C30" i="4"/>
  <c r="F30" i="4" s="1"/>
  <c r="E30" i="4" s="1"/>
  <c r="S30" i="4" s="1"/>
  <c r="C31" i="4" s="1"/>
  <c r="S27" i="6"/>
  <c r="D27" i="6"/>
  <c r="O29" i="5"/>
  <c r="D29" i="5" s="1"/>
  <c r="F29" i="7"/>
  <c r="E29" i="7" s="1"/>
  <c r="O29" i="7"/>
  <c r="O29" i="8"/>
  <c r="F29" i="8"/>
  <c r="E29" i="8" s="1"/>
  <c r="S29" i="5"/>
  <c r="D29" i="3" l="1"/>
  <c r="A31" i="4"/>
  <c r="O31" i="4" s="1"/>
  <c r="D30" i="4"/>
  <c r="A28" i="6"/>
  <c r="C28" i="6"/>
  <c r="D29" i="7"/>
  <c r="S29" i="7"/>
  <c r="S29" i="8"/>
  <c r="D29" i="8"/>
  <c r="A30" i="5"/>
  <c r="C30" i="5"/>
  <c r="C30" i="3"/>
  <c r="A30" i="3"/>
  <c r="F31" i="4" l="1"/>
  <c r="E31" i="4" s="1"/>
  <c r="S31" i="4" s="1"/>
  <c r="A32" i="4" s="1"/>
  <c r="O32" i="4" s="1"/>
  <c r="O28" i="6"/>
  <c r="F28" i="6"/>
  <c r="E28" i="6" s="1"/>
  <c r="A30" i="7"/>
  <c r="C30" i="7"/>
  <c r="C30" i="8"/>
  <c r="A30" i="8"/>
  <c r="F30" i="5"/>
  <c r="E30" i="5" s="1"/>
  <c r="S30" i="5" s="1"/>
  <c r="A31" i="5" s="1"/>
  <c r="O30" i="5"/>
  <c r="O30" i="3"/>
  <c r="F30" i="3"/>
  <c r="E30" i="3" s="1"/>
  <c r="S30" i="3" s="1"/>
  <c r="D31" i="4" l="1"/>
  <c r="C32" i="4"/>
  <c r="F32" i="4" s="1"/>
  <c r="E32" i="4" s="1"/>
  <c r="S32" i="4" s="1"/>
  <c r="S28" i="6"/>
  <c r="D28" i="6"/>
  <c r="D32" i="4"/>
  <c r="C31" i="5"/>
  <c r="F31" i="5" s="1"/>
  <c r="E31" i="5" s="1"/>
  <c r="F30" i="7"/>
  <c r="E30" i="7" s="1"/>
  <c r="O30" i="7"/>
  <c r="F30" i="8"/>
  <c r="E30" i="8" s="1"/>
  <c r="O30" i="8"/>
  <c r="D30" i="3"/>
  <c r="O31" i="5"/>
  <c r="D30" i="5"/>
  <c r="A31" i="3"/>
  <c r="C31" i="3"/>
  <c r="C29" i="6" l="1"/>
  <c r="A29" i="6"/>
  <c r="A33" i="4"/>
  <c r="C33" i="4"/>
  <c r="S30" i="7"/>
  <c r="D30" i="7"/>
  <c r="S30" i="8"/>
  <c r="D30" i="8"/>
  <c r="S31" i="5"/>
  <c r="D31" i="5"/>
  <c r="F31" i="3"/>
  <c r="E31" i="3" s="1"/>
  <c r="O31" i="3"/>
  <c r="O29" i="6" l="1"/>
  <c r="F29" i="6"/>
  <c r="E29" i="6" s="1"/>
  <c r="F33" i="4"/>
  <c r="E33" i="4" s="1"/>
  <c r="C31" i="7"/>
  <c r="A31" i="7"/>
  <c r="C31" i="8"/>
  <c r="A31" i="8"/>
  <c r="C32" i="5"/>
  <c r="A32" i="5"/>
  <c r="S31" i="3"/>
  <c r="D31" i="3"/>
  <c r="S29" i="6" l="1"/>
  <c r="D29" i="6"/>
  <c r="S33" i="4"/>
  <c r="O31" i="7"/>
  <c r="F31" i="7"/>
  <c r="E31" i="7" s="1"/>
  <c r="O31" i="8"/>
  <c r="F31" i="8"/>
  <c r="E31" i="8" s="1"/>
  <c r="O32" i="5"/>
  <c r="F32" i="5"/>
  <c r="E32" i="5" s="1"/>
  <c r="A32" i="3"/>
  <c r="C32" i="3"/>
  <c r="A30" i="6" l="1"/>
  <c r="C30" i="6"/>
  <c r="O33" i="4"/>
  <c r="D33" i="4" s="1"/>
  <c r="C34" i="4"/>
  <c r="A34" i="4"/>
  <c r="D31" i="7"/>
  <c r="S31" i="7"/>
  <c r="D31" i="8"/>
  <c r="S31" i="8"/>
  <c r="S32" i="5"/>
  <c r="D32" i="5"/>
  <c r="O32" i="3"/>
  <c r="F32" i="3"/>
  <c r="E32" i="3" s="1"/>
  <c r="S32" i="3" s="1"/>
  <c r="O30" i="6" l="1"/>
  <c r="F30" i="6"/>
  <c r="E30" i="6" s="1"/>
  <c r="F34" i="4"/>
  <c r="E34" i="4" s="1"/>
  <c r="O34" i="4"/>
  <c r="C32" i="7"/>
  <c r="A32" i="7"/>
  <c r="A32" i="8"/>
  <c r="C32" i="8"/>
  <c r="D32" i="3"/>
  <c r="C33" i="5"/>
  <c r="A33" i="5"/>
  <c r="C33" i="3"/>
  <c r="A33" i="3"/>
  <c r="D30" i="6" l="1"/>
  <c r="S30" i="6"/>
  <c r="S34" i="4"/>
  <c r="D34" i="4"/>
  <c r="O32" i="7"/>
  <c r="F32" i="7"/>
  <c r="E32" i="7" s="1"/>
  <c r="F32" i="8"/>
  <c r="O32" i="8"/>
  <c r="F33" i="5"/>
  <c r="E33" i="5" s="1"/>
  <c r="S33" i="5" s="1"/>
  <c r="A34" i="5" s="1"/>
  <c r="F33" i="3"/>
  <c r="E33" i="3" s="1"/>
  <c r="S33" i="3" s="1"/>
  <c r="A34" i="3" s="1"/>
  <c r="C31" i="6" l="1"/>
  <c r="A31" i="6"/>
  <c r="C34" i="3"/>
  <c r="F34" i="3" s="1"/>
  <c r="E34" i="3" s="1"/>
  <c r="O33" i="3"/>
  <c r="D33" i="3" s="1"/>
  <c r="A35" i="4"/>
  <c r="C35" i="4"/>
  <c r="O33" i="5"/>
  <c r="D33" i="5" s="1"/>
  <c r="C34" i="5"/>
  <c r="F34" i="5" s="1"/>
  <c r="E34" i="5" s="1"/>
  <c r="S32" i="7"/>
  <c r="D32" i="7"/>
  <c r="E32" i="8"/>
  <c r="S32" i="8" s="1"/>
  <c r="O34" i="5"/>
  <c r="O34" i="3"/>
  <c r="O31" i="6" l="1"/>
  <c r="F31" i="6"/>
  <c r="E31" i="6" s="1"/>
  <c r="F35" i="4"/>
  <c r="E35" i="4" s="1"/>
  <c r="O35" i="4"/>
  <c r="A33" i="7"/>
  <c r="C33" i="7"/>
  <c r="A33" i="8"/>
  <c r="C33" i="8"/>
  <c r="D32" i="8"/>
  <c r="D34" i="5"/>
  <c r="S34" i="5"/>
  <c r="D34" i="3"/>
  <c r="S34" i="3"/>
  <c r="S31" i="6" l="1"/>
  <c r="D31" i="6"/>
  <c r="S35" i="4"/>
  <c r="D35" i="4"/>
  <c r="F33" i="7"/>
  <c r="E33" i="7" s="1"/>
  <c r="F33" i="8"/>
  <c r="E33" i="8" s="1"/>
  <c r="O33" i="8"/>
  <c r="A35" i="5"/>
  <c r="C35" i="5"/>
  <c r="C35" i="3"/>
  <c r="A35" i="3"/>
  <c r="C32" i="6" l="1"/>
  <c r="A32" i="6"/>
  <c r="C36" i="4"/>
  <c r="A36" i="4"/>
  <c r="S33" i="7"/>
  <c r="S33" i="8"/>
  <c r="D33" i="8"/>
  <c r="O35" i="5"/>
  <c r="F35" i="5"/>
  <c r="E35" i="5" s="1"/>
  <c r="S35" i="5" s="1"/>
  <c r="C36" i="5" s="1"/>
  <c r="F35" i="3"/>
  <c r="E35" i="3" s="1"/>
  <c r="S35" i="3" s="1"/>
  <c r="C36" i="3" s="1"/>
  <c r="O35" i="3"/>
  <c r="F32" i="6" l="1"/>
  <c r="E32" i="6" s="1"/>
  <c r="O32" i="6"/>
  <c r="A36" i="3"/>
  <c r="O36" i="3" s="1"/>
  <c r="O36" i="4"/>
  <c r="F36" i="4"/>
  <c r="E36" i="4" s="1"/>
  <c r="A36" i="5"/>
  <c r="F36" i="5" s="1"/>
  <c r="C34" i="7"/>
  <c r="A34" i="7"/>
  <c r="O33" i="7"/>
  <c r="D33" i="7" s="1"/>
  <c r="A34" i="8"/>
  <c r="D35" i="5"/>
  <c r="D35" i="3"/>
  <c r="S32" i="6" l="1"/>
  <c r="D32" i="6"/>
  <c r="F36" i="3"/>
  <c r="E36" i="3" s="1"/>
  <c r="S36" i="3" s="1"/>
  <c r="E36" i="5"/>
  <c r="S36" i="5" s="1"/>
  <c r="C37" i="5" s="1"/>
  <c r="O36" i="5"/>
  <c r="D36" i="4"/>
  <c r="S36" i="4"/>
  <c r="O34" i="7"/>
  <c r="F34" i="7"/>
  <c r="E34" i="7" s="1"/>
  <c r="E34" i="8"/>
  <c r="O34" i="8"/>
  <c r="F34" i="8"/>
  <c r="C33" i="6" l="1"/>
  <c r="A33" i="6"/>
  <c r="D36" i="3"/>
  <c r="C37" i="3"/>
  <c r="A37" i="3"/>
  <c r="D36" i="5"/>
  <c r="A37" i="5"/>
  <c r="C37" i="4"/>
  <c r="A37" i="4"/>
  <c r="D34" i="7"/>
  <c r="S34" i="7"/>
  <c r="S34" i="8"/>
  <c r="D34" i="8"/>
  <c r="Q143" i="8" s="1"/>
  <c r="F33" i="6" l="1"/>
  <c r="E33" i="6" s="1"/>
  <c r="S33" i="6" s="1"/>
  <c r="O33" i="6" s="1"/>
  <c r="D33" i="6" s="1"/>
  <c r="F37" i="3"/>
  <c r="E37" i="3" s="1"/>
  <c r="O37" i="3"/>
  <c r="O37" i="5"/>
  <c r="F37" i="5"/>
  <c r="E37" i="5" s="1"/>
  <c r="O37" i="4"/>
  <c r="F37" i="4"/>
  <c r="E37" i="4" s="1"/>
  <c r="C35" i="7"/>
  <c r="A35" i="7"/>
  <c r="A34" i="6" l="1"/>
  <c r="C34" i="6"/>
  <c r="S37" i="3"/>
  <c r="D37" i="3"/>
  <c r="S37" i="5"/>
  <c r="D37" i="5"/>
  <c r="D37" i="4"/>
  <c r="S37" i="4"/>
  <c r="F35" i="7"/>
  <c r="E35" i="7" s="1"/>
  <c r="O35" i="7"/>
  <c r="O34" i="6" l="1"/>
  <c r="F34" i="6"/>
  <c r="E34" i="6" s="1"/>
  <c r="A38" i="3"/>
  <c r="C38" i="3"/>
  <c r="C38" i="5"/>
  <c r="A38" i="5"/>
  <c r="A38" i="4"/>
  <c r="C38" i="4"/>
  <c r="S35" i="7"/>
  <c r="D35" i="7"/>
  <c r="S34" i="6" l="1"/>
  <c r="D34" i="6"/>
  <c r="O38" i="3"/>
  <c r="F38" i="3"/>
  <c r="E38" i="3" s="1"/>
  <c r="F38" i="5"/>
  <c r="E38" i="5" s="1"/>
  <c r="O38" i="5"/>
  <c r="O38" i="4"/>
  <c r="F38" i="4"/>
  <c r="E38" i="4" s="1"/>
  <c r="C36" i="7"/>
  <c r="A36" i="7"/>
  <c r="A35" i="6" l="1"/>
  <c r="C35" i="6"/>
  <c r="S38" i="3"/>
  <c r="D38" i="3"/>
  <c r="S38" i="5"/>
  <c r="D38" i="5"/>
  <c r="S38" i="4"/>
  <c r="D38" i="4"/>
  <c r="F36" i="7"/>
  <c r="E36" i="7" s="1"/>
  <c r="O36" i="7"/>
  <c r="F35" i="6" l="1"/>
  <c r="E35" i="6" s="1"/>
  <c r="O35" i="6"/>
  <c r="A39" i="3"/>
  <c r="C39" i="3"/>
  <c r="A39" i="5"/>
  <c r="C39" i="5"/>
  <c r="A39" i="4"/>
  <c r="C39" i="4"/>
  <c r="S36" i="7"/>
  <c r="D36" i="7"/>
  <c r="D35" i="6" l="1"/>
  <c r="S35" i="6"/>
  <c r="O39" i="3"/>
  <c r="F39" i="3"/>
  <c r="E39" i="3" s="1"/>
  <c r="O39" i="5"/>
  <c r="F39" i="5"/>
  <c r="E39" i="5" s="1"/>
  <c r="O39" i="4"/>
  <c r="F39" i="4"/>
  <c r="E39" i="4" s="1"/>
  <c r="C37" i="7"/>
  <c r="A37" i="7"/>
  <c r="C36" i="6" l="1"/>
  <c r="A36" i="6"/>
  <c r="S39" i="3"/>
  <c r="D39" i="3"/>
  <c r="S39" i="5"/>
  <c r="D39" i="5"/>
  <c r="S39" i="4"/>
  <c r="D39" i="4"/>
  <c r="O37" i="7"/>
  <c r="F37" i="7"/>
  <c r="E37" i="7" s="1"/>
  <c r="O36" i="6" l="1"/>
  <c r="F36" i="6"/>
  <c r="E36" i="6" s="1"/>
  <c r="A40" i="3"/>
  <c r="C40" i="3"/>
  <c r="C40" i="5"/>
  <c r="A40" i="5"/>
  <c r="C40" i="4"/>
  <c r="A40" i="4"/>
  <c r="S37" i="7"/>
  <c r="D37" i="7"/>
  <c r="S36" i="6" l="1"/>
  <c r="D36" i="6"/>
  <c r="F40" i="3"/>
  <c r="E40" i="3" s="1"/>
  <c r="O40" i="3"/>
  <c r="O40" i="5"/>
  <c r="F40" i="5"/>
  <c r="E40" i="5" s="1"/>
  <c r="F40" i="4"/>
  <c r="E40" i="4" s="1"/>
  <c r="O40" i="4"/>
  <c r="C38" i="7"/>
  <c r="A38" i="7"/>
  <c r="A37" i="6" l="1"/>
  <c r="C37" i="6"/>
  <c r="S40" i="3"/>
  <c r="D40" i="3"/>
  <c r="S40" i="5"/>
  <c r="D40" i="5"/>
  <c r="S40" i="4"/>
  <c r="D40" i="4"/>
  <c r="O38" i="7"/>
  <c r="F38" i="7"/>
  <c r="E38" i="7" s="1"/>
  <c r="F37" i="6" l="1"/>
  <c r="E37" i="6" s="1"/>
  <c r="O37" i="6"/>
  <c r="A41" i="3"/>
  <c r="C41" i="3"/>
  <c r="A41" i="5"/>
  <c r="C41" i="5"/>
  <c r="C41" i="4"/>
  <c r="A41" i="4"/>
  <c r="S38" i="7"/>
  <c r="D38" i="7"/>
  <c r="D37" i="6" l="1"/>
  <c r="S37" i="6"/>
  <c r="F41" i="3"/>
  <c r="E41" i="3" s="1"/>
  <c r="O41" i="3"/>
  <c r="O41" i="5"/>
  <c r="F41" i="5"/>
  <c r="E41" i="5" s="1"/>
  <c r="F41" i="4"/>
  <c r="E41" i="4" s="1"/>
  <c r="O41" i="4"/>
  <c r="A39" i="7"/>
  <c r="C39" i="7"/>
  <c r="C38" i="6" l="1"/>
  <c r="A38" i="6"/>
  <c r="S41" i="3"/>
  <c r="D41" i="3"/>
  <c r="D41" i="5"/>
  <c r="S41" i="5"/>
  <c r="S41" i="4"/>
  <c r="D41" i="4"/>
  <c r="F39" i="7"/>
  <c r="E39" i="7" s="1"/>
  <c r="O39" i="7"/>
  <c r="F38" i="6" l="1"/>
  <c r="E38" i="6" s="1"/>
  <c r="O38" i="6"/>
  <c r="C42" i="3"/>
  <c r="A42" i="3"/>
  <c r="A42" i="5"/>
  <c r="C42" i="5"/>
  <c r="A42" i="4"/>
  <c r="C42" i="4"/>
  <c r="S39" i="7"/>
  <c r="D39" i="7"/>
  <c r="S38" i="6" l="1"/>
  <c r="D38" i="6"/>
  <c r="O42" i="3"/>
  <c r="F42" i="3"/>
  <c r="E42" i="3" s="1"/>
  <c r="F42" i="5"/>
  <c r="E42" i="5" s="1"/>
  <c r="O42" i="5"/>
  <c r="F42" i="4"/>
  <c r="E42" i="4" s="1"/>
  <c r="O42" i="4"/>
  <c r="A40" i="7"/>
  <c r="C40" i="7"/>
  <c r="A39" i="6" l="1"/>
  <c r="C39" i="6"/>
  <c r="D42" i="3"/>
  <c r="S42" i="3"/>
  <c r="S42" i="5"/>
  <c r="D42" i="5"/>
  <c r="S42" i="4"/>
  <c r="D42" i="4"/>
  <c r="F40" i="7"/>
  <c r="E40" i="7" s="1"/>
  <c r="O40" i="7"/>
  <c r="O39" i="6" l="1"/>
  <c r="F39" i="6"/>
  <c r="E39" i="6" s="1"/>
  <c r="A43" i="3"/>
  <c r="C43" i="3"/>
  <c r="A43" i="5"/>
  <c r="C43" i="5"/>
  <c r="A43" i="4"/>
  <c r="C43" i="4"/>
  <c r="D40" i="7"/>
  <c r="S40" i="7"/>
  <c r="D39" i="6" l="1"/>
  <c r="S39" i="6"/>
  <c r="F43" i="3"/>
  <c r="E43" i="3" s="1"/>
  <c r="O43" i="3"/>
  <c r="O43" i="5"/>
  <c r="F43" i="5"/>
  <c r="E43" i="5" s="1"/>
  <c r="O43" i="4"/>
  <c r="F43" i="4"/>
  <c r="E43" i="4" s="1"/>
  <c r="C41" i="7"/>
  <c r="A41" i="7"/>
  <c r="A40" i="6" l="1"/>
  <c r="C40" i="6"/>
  <c r="D43" i="3"/>
  <c r="S43" i="3"/>
  <c r="S43" i="5"/>
  <c r="D43" i="5"/>
  <c r="S43" i="4"/>
  <c r="D43" i="4"/>
  <c r="F41" i="7"/>
  <c r="E41" i="7" s="1"/>
  <c r="O41" i="7"/>
  <c r="F40" i="6" l="1"/>
  <c r="E40" i="6" s="1"/>
  <c r="O40" i="6"/>
  <c r="C44" i="3"/>
  <c r="A44" i="3"/>
  <c r="C44" i="5"/>
  <c r="A44" i="5"/>
  <c r="C44" i="4"/>
  <c r="A44" i="4"/>
  <c r="S41" i="7"/>
  <c r="D41" i="7"/>
  <c r="S40" i="6" l="1"/>
  <c r="D40" i="6"/>
  <c r="F44" i="3"/>
  <c r="E44" i="3" s="1"/>
  <c r="O44" i="3"/>
  <c r="F44" i="5"/>
  <c r="E44" i="5" s="1"/>
  <c r="O44" i="5"/>
  <c r="O44" i="4"/>
  <c r="F44" i="4"/>
  <c r="E44" i="4" s="1"/>
  <c r="A42" i="7"/>
  <c r="C42" i="7"/>
  <c r="A41" i="6" l="1"/>
  <c r="C41" i="6"/>
  <c r="S44" i="3"/>
  <c r="D44" i="3"/>
  <c r="S44" i="5"/>
  <c r="D44" i="5"/>
  <c r="S44" i="4"/>
  <c r="D44" i="4"/>
  <c r="F42" i="7"/>
  <c r="E42" i="7" s="1"/>
  <c r="O42" i="7"/>
  <c r="F41" i="6" l="1"/>
  <c r="E41" i="6" s="1"/>
  <c r="O41" i="6"/>
  <c r="A45" i="3"/>
  <c r="C45" i="3"/>
  <c r="C45" i="5"/>
  <c r="A45" i="5"/>
  <c r="A45" i="4"/>
  <c r="C45" i="4"/>
  <c r="S42" i="7"/>
  <c r="D42" i="7"/>
  <c r="S41" i="6" l="1"/>
  <c r="D41" i="6"/>
  <c r="F45" i="3"/>
  <c r="E45" i="3" s="1"/>
  <c r="S45" i="3" s="1"/>
  <c r="O45" i="3" s="1"/>
  <c r="D45" i="3" s="1"/>
  <c r="F45" i="5"/>
  <c r="E45" i="5" s="1"/>
  <c r="S45" i="5" s="1"/>
  <c r="O45" i="5" s="1"/>
  <c r="D45" i="5" s="1"/>
  <c r="F45" i="4"/>
  <c r="E45" i="4" s="1"/>
  <c r="A43" i="7"/>
  <c r="C43" i="7"/>
  <c r="C42" i="6" l="1"/>
  <c r="A42" i="6"/>
  <c r="A46" i="3"/>
  <c r="C46" i="3"/>
  <c r="C46" i="5"/>
  <c r="A46" i="5"/>
  <c r="S45" i="4"/>
  <c r="F43" i="7"/>
  <c r="E43" i="7" s="1"/>
  <c r="O43" i="7"/>
  <c r="F46" i="5" l="1"/>
  <c r="E46" i="5" s="1"/>
  <c r="S46" i="5" s="1"/>
  <c r="F42" i="6"/>
  <c r="E42" i="6" s="1"/>
  <c r="O42" i="6"/>
  <c r="O46" i="3"/>
  <c r="F46" i="3"/>
  <c r="E46" i="3" s="1"/>
  <c r="O46" i="5"/>
  <c r="O45" i="4"/>
  <c r="D45" i="4" s="1"/>
  <c r="C46" i="4"/>
  <c r="A46" i="4"/>
  <c r="S43" i="7"/>
  <c r="D43" i="7"/>
  <c r="D46" i="5" l="1"/>
  <c r="S42" i="6"/>
  <c r="D42" i="6"/>
  <c r="D46" i="3"/>
  <c r="S46" i="3"/>
  <c r="C47" i="5"/>
  <c r="A47" i="5"/>
  <c r="F46" i="4"/>
  <c r="E46" i="4" s="1"/>
  <c r="O46" i="4"/>
  <c r="C44" i="7"/>
  <c r="A44" i="7"/>
  <c r="A43" i="6" l="1"/>
  <c r="C43" i="6"/>
  <c r="A47" i="3"/>
  <c r="C47" i="3"/>
  <c r="F47" i="5"/>
  <c r="E47" i="5" s="1"/>
  <c r="S47" i="5" s="1"/>
  <c r="O47" i="5"/>
  <c r="S46" i="4"/>
  <c r="D46" i="4"/>
  <c r="O44" i="7"/>
  <c r="F44" i="7"/>
  <c r="E44" i="7" s="1"/>
  <c r="F43" i="6" l="1"/>
  <c r="E43" i="6" s="1"/>
  <c r="O43" i="6"/>
  <c r="F47" i="3"/>
  <c r="E47" i="3" s="1"/>
  <c r="O47" i="3"/>
  <c r="D47" i="5"/>
  <c r="C48" i="5"/>
  <c r="A48" i="5"/>
  <c r="A47" i="4"/>
  <c r="C47" i="4"/>
  <c r="S44" i="7"/>
  <c r="D44" i="7"/>
  <c r="S43" i="6" l="1"/>
  <c r="D43" i="6"/>
  <c r="S47" i="3"/>
  <c r="D47" i="3"/>
  <c r="F48" i="5"/>
  <c r="E48" i="5" s="1"/>
  <c r="O48" i="5"/>
  <c r="O47" i="4"/>
  <c r="F47" i="4"/>
  <c r="E47" i="4" s="1"/>
  <c r="A45" i="7"/>
  <c r="C45" i="7"/>
  <c r="C44" i="6" l="1"/>
  <c r="A44" i="6"/>
  <c r="C48" i="3"/>
  <c r="A48" i="3"/>
  <c r="S48" i="5"/>
  <c r="D48" i="5"/>
  <c r="S47" i="4"/>
  <c r="D47" i="4"/>
  <c r="O45" i="7"/>
  <c r="F45" i="7"/>
  <c r="E45" i="7" s="1"/>
  <c r="O44" i="6" l="1"/>
  <c r="F44" i="6"/>
  <c r="E44" i="6" s="1"/>
  <c r="F48" i="3"/>
  <c r="E48" i="3" s="1"/>
  <c r="O48" i="3"/>
  <c r="C49" i="5"/>
  <c r="A49" i="5"/>
  <c r="C48" i="4"/>
  <c r="A48" i="4"/>
  <c r="S45" i="7"/>
  <c r="D45" i="7"/>
  <c r="S44" i="6" l="1"/>
  <c r="D44" i="6"/>
  <c r="D48" i="3"/>
  <c r="S48" i="3"/>
  <c r="O49" i="5"/>
  <c r="F49" i="5"/>
  <c r="E49" i="5" s="1"/>
  <c r="E48" i="4"/>
  <c r="O48" i="4"/>
  <c r="F48" i="4"/>
  <c r="A46" i="7"/>
  <c r="E46" i="7"/>
  <c r="S46" i="7" s="1"/>
  <c r="A45" i="6" l="1"/>
  <c r="C45" i="6"/>
  <c r="C49" i="3"/>
  <c r="A49" i="3"/>
  <c r="D49" i="5"/>
  <c r="S49" i="5"/>
  <c r="S48" i="4"/>
  <c r="D48" i="4"/>
  <c r="F46" i="7"/>
  <c r="O46" i="7"/>
  <c r="F45" i="6" l="1"/>
  <c r="E45" i="6" s="1"/>
  <c r="S45" i="6" s="1"/>
  <c r="O45" i="6" s="1"/>
  <c r="D45" i="6" s="1"/>
  <c r="D46" i="7"/>
  <c r="Q143" i="7" s="1"/>
  <c r="O49" i="3"/>
  <c r="F49" i="3"/>
  <c r="E49" i="3" s="1"/>
  <c r="C50" i="5"/>
  <c r="A50" i="5"/>
  <c r="C49" i="4"/>
  <c r="A49" i="4"/>
  <c r="A46" i="6" l="1"/>
  <c r="C46" i="6"/>
  <c r="D49" i="3"/>
  <c r="S49" i="3"/>
  <c r="F50" i="5"/>
  <c r="E50" i="5" s="1"/>
  <c r="O50" i="5"/>
  <c r="O49" i="4"/>
  <c r="F49" i="4"/>
  <c r="E49" i="4" s="1"/>
  <c r="F46" i="6" l="1"/>
  <c r="E46" i="6" s="1"/>
  <c r="O46" i="6"/>
  <c r="A50" i="3"/>
  <c r="C50" i="3"/>
  <c r="S50" i="5"/>
  <c r="D50" i="5"/>
  <c r="S49" i="4"/>
  <c r="D49" i="4"/>
  <c r="D46" i="6" l="1"/>
  <c r="S46" i="6"/>
  <c r="O50" i="3"/>
  <c r="F50" i="3"/>
  <c r="E50" i="3" s="1"/>
  <c r="A51" i="5"/>
  <c r="C51" i="5"/>
  <c r="A50" i="4"/>
  <c r="C50" i="4"/>
  <c r="C47" i="6" l="1"/>
  <c r="A47" i="6"/>
  <c r="S50" i="3"/>
  <c r="D50" i="3"/>
  <c r="F51" i="5"/>
  <c r="E51" i="5" s="1"/>
  <c r="O51" i="5"/>
  <c r="O50" i="4"/>
  <c r="F50" i="4"/>
  <c r="E50" i="4" s="1"/>
  <c r="F47" i="6" l="1"/>
  <c r="E47" i="6" s="1"/>
  <c r="O47" i="6"/>
  <c r="C51" i="3"/>
  <c r="A51" i="3"/>
  <c r="S51" i="5"/>
  <c r="D51" i="5"/>
  <c r="S50" i="4"/>
  <c r="D50" i="4"/>
  <c r="D47" i="6" l="1"/>
  <c r="S47" i="6"/>
  <c r="O51" i="3"/>
  <c r="F51" i="3"/>
  <c r="E51" i="3" s="1"/>
  <c r="S51" i="3" s="1"/>
  <c r="C52" i="5"/>
  <c r="A52" i="5"/>
  <c r="A51" i="4"/>
  <c r="C51" i="4"/>
  <c r="A48" i="6" l="1"/>
  <c r="C48" i="6"/>
  <c r="A52" i="3"/>
  <c r="C52" i="3"/>
  <c r="D51" i="3"/>
  <c r="O52" i="5"/>
  <c r="F52" i="5"/>
  <c r="E52" i="5" s="1"/>
  <c r="O51" i="4"/>
  <c r="F51" i="4"/>
  <c r="E51" i="4" s="1"/>
  <c r="O48" i="6" l="1"/>
  <c r="F48" i="6"/>
  <c r="E48" i="6" s="1"/>
  <c r="F52" i="3"/>
  <c r="E52" i="3" s="1"/>
  <c r="O52" i="3"/>
  <c r="D52" i="5"/>
  <c r="S52" i="5"/>
  <c r="S51" i="4"/>
  <c r="D51" i="4"/>
  <c r="S48" i="6" l="1"/>
  <c r="D48" i="6"/>
  <c r="S52" i="3"/>
  <c r="D52" i="3"/>
  <c r="A53" i="5"/>
  <c r="C53" i="5"/>
  <c r="A52" i="4"/>
  <c r="C52" i="4"/>
  <c r="A49" i="6" l="1"/>
  <c r="C49" i="6"/>
  <c r="A53" i="3"/>
  <c r="C53" i="3"/>
  <c r="O53" i="5"/>
  <c r="F53" i="5"/>
  <c r="E53" i="5" s="1"/>
  <c r="O52" i="4"/>
  <c r="F52" i="4"/>
  <c r="E52" i="4" s="1"/>
  <c r="F49" i="6" l="1"/>
  <c r="E49" i="6" s="1"/>
  <c r="O49" i="6"/>
  <c r="O53" i="3"/>
  <c r="F53" i="3"/>
  <c r="E53" i="3" s="1"/>
  <c r="S53" i="5"/>
  <c r="D53" i="5"/>
  <c r="D52" i="4"/>
  <c r="S52" i="4"/>
  <c r="S49" i="6" l="1"/>
  <c r="D49" i="6"/>
  <c r="S53" i="3"/>
  <c r="D53" i="3"/>
  <c r="A54" i="5"/>
  <c r="C54" i="5"/>
  <c r="C53" i="4"/>
  <c r="A53" i="4"/>
  <c r="A50" i="6" l="1"/>
  <c r="C50" i="6"/>
  <c r="A54" i="3"/>
  <c r="C54" i="3"/>
  <c r="F54" i="5"/>
  <c r="E54" i="5" s="1"/>
  <c r="O54" i="5"/>
  <c r="O53" i="4"/>
  <c r="F53" i="4"/>
  <c r="E53" i="4" s="1"/>
  <c r="F50" i="6" l="1"/>
  <c r="E50" i="6" s="1"/>
  <c r="O50" i="6"/>
  <c r="F54" i="3"/>
  <c r="E54" i="3" s="1"/>
  <c r="O54" i="3"/>
  <c r="S54" i="5"/>
  <c r="D54" i="5"/>
  <c r="S53" i="4"/>
  <c r="D53" i="4"/>
  <c r="S50" i="6" l="1"/>
  <c r="D50" i="6"/>
  <c r="D54" i="3"/>
  <c r="S54" i="3"/>
  <c r="A55" i="5"/>
  <c r="C55" i="5"/>
  <c r="C54" i="4"/>
  <c r="A54" i="4"/>
  <c r="C51" i="6" l="1"/>
  <c r="A51" i="6"/>
  <c r="C55" i="3"/>
  <c r="A55" i="3"/>
  <c r="O55" i="5"/>
  <c r="F55" i="5"/>
  <c r="E55" i="5" s="1"/>
  <c r="O54" i="4"/>
  <c r="F54" i="4"/>
  <c r="E54" i="4" s="1"/>
  <c r="F51" i="6" l="1"/>
  <c r="E51" i="6" s="1"/>
  <c r="O51" i="6"/>
  <c r="F55" i="3"/>
  <c r="E55" i="3" s="1"/>
  <c r="O55" i="3"/>
  <c r="S55" i="5"/>
  <c r="D55" i="5"/>
  <c r="S54" i="4"/>
  <c r="D54" i="4"/>
  <c r="S51" i="6" l="1"/>
  <c r="D51" i="6"/>
  <c r="S55" i="3"/>
  <c r="D55" i="3"/>
  <c r="A56" i="5"/>
  <c r="C56" i="5"/>
  <c r="A55" i="4"/>
  <c r="C55" i="4"/>
  <c r="C52" i="6" l="1"/>
  <c r="A52" i="6"/>
  <c r="A56" i="3"/>
  <c r="C56" i="3"/>
  <c r="F56" i="5"/>
  <c r="E56" i="5" s="1"/>
  <c r="O56" i="5"/>
  <c r="O55" i="4"/>
  <c r="F55" i="4"/>
  <c r="O52" i="6" l="1"/>
  <c r="F52" i="6"/>
  <c r="E52" i="6" s="1"/>
  <c r="O56" i="3"/>
  <c r="F56" i="3"/>
  <c r="E56" i="3" s="1"/>
  <c r="D56" i="5"/>
  <c r="S56" i="5"/>
  <c r="E55" i="4"/>
  <c r="S55" i="4" s="1"/>
  <c r="S52" i="6" l="1"/>
  <c r="D52" i="6"/>
  <c r="D56" i="3"/>
  <c r="S56" i="3"/>
  <c r="A57" i="5"/>
  <c r="C57" i="5"/>
  <c r="A56" i="4"/>
  <c r="C56" i="4"/>
  <c r="D55" i="4"/>
  <c r="A53" i="6" l="1"/>
  <c r="C53" i="6"/>
  <c r="A57" i="3"/>
  <c r="C57" i="3"/>
  <c r="F57" i="5"/>
  <c r="E57" i="5" s="1"/>
  <c r="S57" i="5" s="1"/>
  <c r="O57" i="5" s="1"/>
  <c r="D57" i="5" s="1"/>
  <c r="O56" i="4"/>
  <c r="F56" i="4"/>
  <c r="E56" i="4" s="1"/>
  <c r="O53" i="6" l="1"/>
  <c r="F53" i="6"/>
  <c r="E53" i="6" s="1"/>
  <c r="F57" i="3"/>
  <c r="E57" i="3" s="1"/>
  <c r="S57" i="3" s="1"/>
  <c r="A58" i="5"/>
  <c r="C58" i="5"/>
  <c r="S56" i="4"/>
  <c r="D56" i="4"/>
  <c r="S53" i="6" l="1"/>
  <c r="D53" i="6"/>
  <c r="O57" i="3"/>
  <c r="D57" i="3" s="1"/>
  <c r="C58" i="3"/>
  <c r="A58" i="3"/>
  <c r="F58" i="5"/>
  <c r="E58" i="5" s="1"/>
  <c r="O58" i="5"/>
  <c r="A57" i="4"/>
  <c r="C57" i="4"/>
  <c r="A54" i="6" l="1"/>
  <c r="C54" i="6"/>
  <c r="O58" i="3"/>
  <c r="F58" i="3"/>
  <c r="E58" i="3" s="1"/>
  <c r="S58" i="5"/>
  <c r="D58" i="5"/>
  <c r="F57" i="4"/>
  <c r="E57" i="4" s="1"/>
  <c r="S57" i="4" s="1"/>
  <c r="O57" i="4" s="1"/>
  <c r="D57" i="4" s="1"/>
  <c r="O54" i="6" l="1"/>
  <c r="F54" i="6"/>
  <c r="E54" i="6" s="1"/>
  <c r="D58" i="3"/>
  <c r="S58" i="3"/>
  <c r="A59" i="5"/>
  <c r="C59" i="5"/>
  <c r="A58" i="4"/>
  <c r="C58" i="4"/>
  <c r="D54" i="6" l="1"/>
  <c r="S54" i="6"/>
  <c r="A59" i="3"/>
  <c r="C59" i="3"/>
  <c r="O59" i="5"/>
  <c r="F59" i="5"/>
  <c r="E59" i="5" s="1"/>
  <c r="O58" i="4"/>
  <c r="F58" i="4"/>
  <c r="E58" i="4" s="1"/>
  <c r="A55" i="6" l="1"/>
  <c r="C55" i="6"/>
  <c r="F59" i="3"/>
  <c r="E59" i="3" s="1"/>
  <c r="O59" i="3"/>
  <c r="S59" i="5"/>
  <c r="D59" i="5"/>
  <c r="S58" i="4"/>
  <c r="D58" i="4"/>
  <c r="O55" i="6" l="1"/>
  <c r="F55" i="6"/>
  <c r="E55" i="6" s="1"/>
  <c r="S59" i="3"/>
  <c r="D59" i="3"/>
  <c r="A60" i="5"/>
  <c r="C60" i="5"/>
  <c r="A59" i="4"/>
  <c r="C59" i="4"/>
  <c r="D55" i="6" l="1"/>
  <c r="S55" i="6"/>
  <c r="A60" i="3"/>
  <c r="C60" i="3"/>
  <c r="F60" i="5"/>
  <c r="E60" i="5" s="1"/>
  <c r="O60" i="5"/>
  <c r="O59" i="4"/>
  <c r="F59" i="4"/>
  <c r="E59" i="4" s="1"/>
  <c r="A56" i="6" l="1"/>
  <c r="C56" i="6"/>
  <c r="O60" i="3"/>
  <c r="F60" i="3"/>
  <c r="E60" i="3" s="1"/>
  <c r="D60" i="5"/>
  <c r="S60" i="5"/>
  <c r="D59" i="4"/>
  <c r="S59" i="4"/>
  <c r="F56" i="6" l="1"/>
  <c r="E56" i="6" s="1"/>
  <c r="O56" i="6"/>
  <c r="D60" i="3"/>
  <c r="S60" i="3"/>
  <c r="A61" i="5"/>
  <c r="C61" i="5"/>
  <c r="C60" i="4"/>
  <c r="A60" i="4"/>
  <c r="S56" i="6" l="1"/>
  <c r="D56" i="6"/>
  <c r="C61" i="3"/>
  <c r="A61" i="3"/>
  <c r="O61" i="5"/>
  <c r="F61" i="5"/>
  <c r="E61" i="5" s="1"/>
  <c r="F60" i="4"/>
  <c r="E60" i="4" s="1"/>
  <c r="O60" i="4"/>
  <c r="C57" i="6" l="1"/>
  <c r="A57" i="6"/>
  <c r="O61" i="3"/>
  <c r="F61" i="3"/>
  <c r="E61" i="3" s="1"/>
  <c r="S61" i="5"/>
  <c r="D61" i="5"/>
  <c r="S60" i="4"/>
  <c r="D60" i="4"/>
  <c r="F57" i="6" l="1"/>
  <c r="E57" i="6" s="1"/>
  <c r="O57" i="6"/>
  <c r="S61" i="3"/>
  <c r="D61" i="3"/>
  <c r="A62" i="5"/>
  <c r="C62" i="5"/>
  <c r="C61" i="4"/>
  <c r="A61" i="4"/>
  <c r="S57" i="6" l="1"/>
  <c r="D57" i="6"/>
  <c r="C62" i="3"/>
  <c r="A62" i="3"/>
  <c r="F62" i="5"/>
  <c r="E62" i="5" s="1"/>
  <c r="O62" i="5"/>
  <c r="O61" i="4"/>
  <c r="F61" i="4"/>
  <c r="E61" i="4" s="1"/>
  <c r="A58" i="6" l="1"/>
  <c r="E58" i="6"/>
  <c r="S58" i="6" s="1"/>
  <c r="F62" i="3"/>
  <c r="E62" i="3" s="1"/>
  <c r="O62" i="3"/>
  <c r="S62" i="5"/>
  <c r="D62" i="5"/>
  <c r="D61" i="4"/>
  <c r="S61" i="4"/>
  <c r="F58" i="6" l="1"/>
  <c r="O58" i="6"/>
  <c r="S62" i="3"/>
  <c r="D62" i="3"/>
  <c r="C63" i="5"/>
  <c r="A63" i="5"/>
  <c r="A62" i="4"/>
  <c r="C62" i="4"/>
  <c r="D58" i="6" l="1"/>
  <c r="Q143" i="6" s="1"/>
  <c r="A63" i="3"/>
  <c r="C63" i="3"/>
  <c r="O63" i="5"/>
  <c r="F63" i="5"/>
  <c r="E63" i="5" s="1"/>
  <c r="F62" i="4"/>
  <c r="E62" i="4" s="1"/>
  <c r="O62" i="4"/>
  <c r="O63" i="3" l="1"/>
  <c r="F63" i="3"/>
  <c r="E63" i="3" s="1"/>
  <c r="S63" i="3" s="1"/>
  <c r="S63" i="5"/>
  <c r="D63" i="5"/>
  <c r="S62" i="4"/>
  <c r="D62" i="4"/>
  <c r="C64" i="3" l="1"/>
  <c r="A64" i="3"/>
  <c r="D63" i="3"/>
  <c r="C64" i="5"/>
  <c r="A64" i="5"/>
  <c r="C63" i="4"/>
  <c r="A63" i="4"/>
  <c r="O64" i="3" l="1"/>
  <c r="F64" i="3"/>
  <c r="E64" i="3" s="1"/>
  <c r="F64" i="5"/>
  <c r="E64" i="5" s="1"/>
  <c r="O64" i="5"/>
  <c r="F63" i="4"/>
  <c r="E63" i="4" s="1"/>
  <c r="O63" i="4"/>
  <c r="S64" i="3" l="1"/>
  <c r="D64" i="3"/>
  <c r="D64" i="5"/>
  <c r="S64" i="5"/>
  <c r="S63" i="4"/>
  <c r="D63" i="4"/>
  <c r="A65" i="3" l="1"/>
  <c r="C65" i="3"/>
  <c r="A65" i="5"/>
  <c r="C65" i="5"/>
  <c r="C64" i="4"/>
  <c r="A64" i="4"/>
  <c r="O65" i="3" l="1"/>
  <c r="F65" i="3"/>
  <c r="E65" i="3" s="1"/>
  <c r="O65" i="5"/>
  <c r="F65" i="5"/>
  <c r="E65" i="5" s="1"/>
  <c r="O64" i="4"/>
  <c r="F64" i="4"/>
  <c r="E64" i="4" s="1"/>
  <c r="S65" i="3" l="1"/>
  <c r="D65" i="3"/>
  <c r="S65" i="5"/>
  <c r="D65" i="5"/>
  <c r="S64" i="4"/>
  <c r="D64" i="4"/>
  <c r="A66" i="3" l="1"/>
  <c r="C66" i="3"/>
  <c r="A66" i="5"/>
  <c r="C66" i="5"/>
  <c r="A65" i="4"/>
  <c r="C65" i="4"/>
  <c r="F66" i="3" l="1"/>
  <c r="E66" i="3" s="1"/>
  <c r="O66" i="3"/>
  <c r="F66" i="5"/>
  <c r="E66" i="5" s="1"/>
  <c r="O66" i="5"/>
  <c r="O65" i="4"/>
  <c r="F65" i="4"/>
  <c r="E65" i="4" s="1"/>
  <c r="D66" i="3" l="1"/>
  <c r="S66" i="3"/>
  <c r="S66" i="5"/>
  <c r="D66" i="5"/>
  <c r="D65" i="4"/>
  <c r="S65" i="4"/>
  <c r="A67" i="3" l="1"/>
  <c r="C67" i="3"/>
  <c r="A67" i="5"/>
  <c r="C67" i="5"/>
  <c r="A66" i="4"/>
  <c r="C66" i="4"/>
  <c r="O67" i="3" l="1"/>
  <c r="F67" i="3"/>
  <c r="E67" i="3" s="1"/>
  <c r="O67" i="5"/>
  <c r="F67" i="5"/>
  <c r="E67" i="5" s="1"/>
  <c r="O66" i="4"/>
  <c r="F66" i="4"/>
  <c r="E66" i="4" s="1"/>
  <c r="S67" i="3" l="1"/>
  <c r="D67" i="3"/>
  <c r="S67" i="5"/>
  <c r="D67" i="5"/>
  <c r="S66" i="4"/>
  <c r="D66" i="4"/>
  <c r="C68" i="3" l="1"/>
  <c r="A68" i="3"/>
  <c r="A68" i="5"/>
  <c r="C68" i="5"/>
  <c r="C67" i="4"/>
  <c r="A67" i="4"/>
  <c r="O68" i="3" l="1"/>
  <c r="F68" i="3"/>
  <c r="E68" i="3" s="1"/>
  <c r="O68" i="5"/>
  <c r="F68" i="5"/>
  <c r="E68" i="5" s="1"/>
  <c r="O67" i="4"/>
  <c r="F67" i="4"/>
  <c r="E67" i="4" s="1"/>
  <c r="D68" i="3" l="1"/>
  <c r="S68" i="3"/>
  <c r="S68" i="5"/>
  <c r="D68" i="5"/>
  <c r="S67" i="4"/>
  <c r="D67" i="4"/>
  <c r="A69" i="3" l="1"/>
  <c r="C69" i="3"/>
  <c r="A69" i="5"/>
  <c r="O69" i="5" s="1"/>
  <c r="C69" i="5"/>
  <c r="C68" i="4"/>
  <c r="A68" i="4"/>
  <c r="F69" i="5" l="1"/>
  <c r="E69" i="5" s="1"/>
  <c r="D69" i="5" s="1"/>
  <c r="F69" i="3"/>
  <c r="E69" i="3" s="1"/>
  <c r="S69" i="3" s="1"/>
  <c r="O69" i="3" s="1"/>
  <c r="D69" i="3" s="1"/>
  <c r="O68" i="4"/>
  <c r="F68" i="4"/>
  <c r="E68" i="4" s="1"/>
  <c r="S69" i="5" l="1"/>
  <c r="A70" i="5" s="1"/>
  <c r="C70" i="3"/>
  <c r="A70" i="3"/>
  <c r="S68" i="4"/>
  <c r="D68" i="4"/>
  <c r="O70" i="3" l="1"/>
  <c r="F70" i="3"/>
  <c r="E70" i="3" s="1"/>
  <c r="F70" i="5"/>
  <c r="E70" i="5" s="1"/>
  <c r="S70" i="5" s="1"/>
  <c r="O70" i="5"/>
  <c r="C69" i="4"/>
  <c r="A69" i="4"/>
  <c r="S70" i="3" l="1"/>
  <c r="D70" i="3"/>
  <c r="D70" i="5"/>
  <c r="Q143" i="5" s="1"/>
  <c r="F69" i="4"/>
  <c r="E69" i="4" s="1"/>
  <c r="S69" i="4" s="1"/>
  <c r="C71" i="3" l="1"/>
  <c r="A71" i="3"/>
  <c r="A70" i="4"/>
  <c r="C70" i="4"/>
  <c r="O69" i="4"/>
  <c r="D69" i="4" s="1"/>
  <c r="F71" i="3" l="1"/>
  <c r="E71" i="3" s="1"/>
  <c r="O71" i="3"/>
  <c r="F70" i="4"/>
  <c r="E70" i="4" s="1"/>
  <c r="O70" i="4"/>
  <c r="S71" i="3" l="1"/>
  <c r="D71" i="3"/>
  <c r="S70" i="4"/>
  <c r="D70" i="4"/>
  <c r="A72" i="3" l="1"/>
  <c r="C72" i="3"/>
  <c r="A71" i="4"/>
  <c r="C71" i="4"/>
  <c r="O72" i="3" l="1"/>
  <c r="F72" i="3"/>
  <c r="E72" i="3" s="1"/>
  <c r="F71" i="4"/>
  <c r="E71" i="4" s="1"/>
  <c r="O71" i="4"/>
  <c r="S72" i="3" l="1"/>
  <c r="D72" i="3"/>
  <c r="S71" i="4"/>
  <c r="D71" i="4"/>
  <c r="A73" i="3" l="1"/>
  <c r="C73" i="3"/>
  <c r="A72" i="4"/>
  <c r="C72" i="4"/>
  <c r="O73" i="3" l="1"/>
  <c r="F73" i="3"/>
  <c r="E73" i="3" s="1"/>
  <c r="F72" i="4"/>
  <c r="E72" i="4" s="1"/>
  <c r="O72" i="4"/>
  <c r="D73" i="3" l="1"/>
  <c r="S73" i="3"/>
  <c r="S72" i="4"/>
  <c r="D72" i="4"/>
  <c r="A74" i="3" l="1"/>
  <c r="C74" i="3"/>
  <c r="C73" i="4"/>
  <c r="A73" i="4"/>
  <c r="F74" i="3" l="1"/>
  <c r="E74" i="3" s="1"/>
  <c r="O74" i="3"/>
  <c r="F73" i="4"/>
  <c r="E73" i="4" s="1"/>
  <c r="S73" i="4" s="1"/>
  <c r="O73" i="4"/>
  <c r="D74" i="3" l="1"/>
  <c r="S74" i="3"/>
  <c r="D73" i="4"/>
  <c r="A74" i="4"/>
  <c r="C74" i="4"/>
  <c r="A75" i="3" l="1"/>
  <c r="C75" i="3"/>
  <c r="O74" i="4"/>
  <c r="F74" i="4"/>
  <c r="E74" i="4" s="1"/>
  <c r="F75" i="3" l="1"/>
  <c r="E75" i="3" s="1"/>
  <c r="O75" i="3"/>
  <c r="S74" i="4"/>
  <c r="D74" i="4"/>
  <c r="D75" i="3" l="1"/>
  <c r="S75" i="3"/>
  <c r="A75" i="4"/>
  <c r="C75" i="4"/>
  <c r="A76" i="3" l="1"/>
  <c r="C76" i="3"/>
  <c r="F75" i="4"/>
  <c r="E75" i="4" s="1"/>
  <c r="O75" i="4"/>
  <c r="O76" i="3" l="1"/>
  <c r="F76" i="3"/>
  <c r="E76" i="3" s="1"/>
  <c r="S75" i="4"/>
  <c r="D75" i="4"/>
  <c r="D76" i="3" l="1"/>
  <c r="S76" i="3"/>
  <c r="A76" i="4"/>
  <c r="C76" i="4"/>
  <c r="C77" i="3" l="1"/>
  <c r="A77" i="3"/>
  <c r="O76" i="4"/>
  <c r="F76" i="4"/>
  <c r="O77" i="3" l="1"/>
  <c r="F77" i="3"/>
  <c r="E77" i="3" s="1"/>
  <c r="E76" i="4"/>
  <c r="S76" i="4" s="1"/>
  <c r="S77" i="3" l="1"/>
  <c r="D77" i="3"/>
  <c r="A77" i="4"/>
  <c r="C77" i="4"/>
  <c r="D76" i="4"/>
  <c r="C78" i="3" l="1"/>
  <c r="A78" i="3"/>
  <c r="O77" i="4"/>
  <c r="F77" i="4"/>
  <c r="E77" i="4" s="1"/>
  <c r="F78" i="3" l="1"/>
  <c r="E78" i="3" s="1"/>
  <c r="O78" i="3"/>
  <c r="S77" i="4"/>
  <c r="D77" i="4"/>
  <c r="D78" i="3" l="1"/>
  <c r="S78" i="3"/>
  <c r="A78" i="4"/>
  <c r="C78" i="4"/>
  <c r="C79" i="3" l="1"/>
  <c r="A79" i="3"/>
  <c r="F78" i="4"/>
  <c r="E78" i="4" s="1"/>
  <c r="O78" i="4"/>
  <c r="F79" i="3" l="1"/>
  <c r="E79" i="3" s="1"/>
  <c r="O79" i="3"/>
  <c r="D78" i="4"/>
  <c r="S78" i="4"/>
  <c r="S79" i="3" l="1"/>
  <c r="D79" i="3"/>
  <c r="C79" i="4"/>
  <c r="A79" i="4"/>
  <c r="C80" i="3" l="1"/>
  <c r="A80" i="3"/>
  <c r="F79" i="4"/>
  <c r="E79" i="4" s="1"/>
  <c r="S79" i="4" s="1"/>
  <c r="O79" i="4"/>
  <c r="O80" i="3" l="1"/>
  <c r="F80" i="3"/>
  <c r="E80" i="3" s="1"/>
  <c r="D79" i="4"/>
  <c r="A80" i="4"/>
  <c r="C80" i="4"/>
  <c r="D80" i="3" l="1"/>
  <c r="S80" i="3"/>
  <c r="F80" i="4"/>
  <c r="E80" i="4" s="1"/>
  <c r="O80" i="4"/>
  <c r="A81" i="3" l="1"/>
  <c r="C81" i="3"/>
  <c r="D80" i="4"/>
  <c r="S80" i="4"/>
  <c r="F81" i="3" l="1"/>
  <c r="E81" i="3" s="1"/>
  <c r="S81" i="3" s="1"/>
  <c r="C81" i="4"/>
  <c r="A81" i="4"/>
  <c r="O81" i="3" l="1"/>
  <c r="D81" i="3" s="1"/>
  <c r="A82" i="3"/>
  <c r="C82" i="3"/>
  <c r="O81" i="4"/>
  <c r="F81" i="4"/>
  <c r="O82" i="3" l="1"/>
  <c r="F82" i="3"/>
  <c r="E82" i="3" s="1"/>
  <c r="E81" i="4"/>
  <c r="S81" i="4" s="1"/>
  <c r="D82" i="3" l="1"/>
  <c r="S82" i="3"/>
  <c r="A82" i="4"/>
  <c r="D81" i="4"/>
  <c r="C83" i="3" l="1"/>
  <c r="A83" i="3"/>
  <c r="E82" i="4"/>
  <c r="O82" i="4"/>
  <c r="F82" i="4"/>
  <c r="F83" i="3" l="1"/>
  <c r="E83" i="3" s="1"/>
  <c r="O83" i="3"/>
  <c r="S82" i="4"/>
  <c r="D82" i="4"/>
  <c r="Q143" i="4" s="1"/>
  <c r="D83" i="3" l="1"/>
  <c r="S83" i="3"/>
  <c r="C84" i="3" l="1"/>
  <c r="A84" i="3"/>
  <c r="F84" i="3" l="1"/>
  <c r="E84" i="3" s="1"/>
  <c r="O84" i="3"/>
  <c r="S84" i="3" l="1"/>
  <c r="D84" i="3"/>
  <c r="C85" i="3" l="1"/>
  <c r="A85" i="3"/>
  <c r="F85" i="3" l="1"/>
  <c r="E85" i="3" s="1"/>
  <c r="O85" i="3"/>
  <c r="D85" i="3" l="1"/>
  <c r="S85" i="3"/>
  <c r="A86" i="3" l="1"/>
  <c r="C86" i="3"/>
  <c r="O86" i="3" l="1"/>
  <c r="F86" i="3"/>
  <c r="E86" i="3" s="1"/>
  <c r="S86" i="3" l="1"/>
  <c r="D86" i="3"/>
  <c r="A87" i="3" l="1"/>
  <c r="C87" i="3"/>
  <c r="F87" i="3" l="1"/>
  <c r="E87" i="3" s="1"/>
  <c r="O87" i="3"/>
  <c r="S87" i="3" l="1"/>
  <c r="D87" i="3"/>
  <c r="A88" i="3" l="1"/>
  <c r="C88" i="3"/>
  <c r="O59" i="6"/>
  <c r="R64" i="6" s="1"/>
  <c r="O88" i="3" l="1"/>
  <c r="F88" i="3"/>
  <c r="E88" i="3" s="1"/>
  <c r="E59" i="6"/>
  <c r="C59" i="6"/>
  <c r="F59" i="6"/>
  <c r="S88" i="3" l="1"/>
  <c r="D88" i="3"/>
  <c r="R61" i="6"/>
  <c r="T23" i="6"/>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R59" i="6"/>
  <c r="R65" i="6" s="1"/>
  <c r="A89" i="3" l="1"/>
  <c r="C89" i="3"/>
  <c r="D59" i="6"/>
  <c r="Q59" i="6"/>
  <c r="R66" i="6" s="1"/>
  <c r="C83" i="4"/>
  <c r="E83" i="4"/>
  <c r="O83" i="4"/>
  <c r="R88" i="4" s="1"/>
  <c r="O89" i="3" l="1"/>
  <c r="F89" i="3"/>
  <c r="E89" i="3" s="1"/>
  <c r="F83" i="4"/>
  <c r="D89" i="3" l="1"/>
  <c r="S89" i="3"/>
  <c r="R85" i="4"/>
  <c r="T23" i="4"/>
  <c r="T24" i="4" s="1"/>
  <c r="T25" i="4" s="1"/>
  <c r="T26" i="4" s="1"/>
  <c r="T27" i="4" s="1"/>
  <c r="T28" i="4" s="1"/>
  <c r="T29" i="4" s="1"/>
  <c r="T30" i="4" s="1"/>
  <c r="T31" i="4" s="1"/>
  <c r="T32" i="4" s="1"/>
  <c r="T33" i="4" s="1"/>
  <c r="T34" i="4" s="1"/>
  <c r="T35" i="4" s="1"/>
  <c r="T36" i="4" s="1"/>
  <c r="T37" i="4" s="1"/>
  <c r="T38" i="4" s="1"/>
  <c r="T39" i="4" s="1"/>
  <c r="T40" i="4" s="1"/>
  <c r="T41" i="4" s="1"/>
  <c r="T42" i="4" s="1"/>
  <c r="T43" i="4" s="1"/>
  <c r="T44" i="4" s="1"/>
  <c r="T45" i="4" s="1"/>
  <c r="T46" i="4" s="1"/>
  <c r="T47" i="4" s="1"/>
  <c r="T48" i="4" s="1"/>
  <c r="T49" i="4" s="1"/>
  <c r="T50" i="4" s="1"/>
  <c r="T51" i="4" s="1"/>
  <c r="T52" i="4" s="1"/>
  <c r="T53" i="4" s="1"/>
  <c r="T54" i="4" s="1"/>
  <c r="T55" i="4" s="1"/>
  <c r="T56" i="4" s="1"/>
  <c r="T57" i="4" s="1"/>
  <c r="T58" i="4" s="1"/>
  <c r="T59" i="4" s="1"/>
  <c r="T60" i="4" s="1"/>
  <c r="T61" i="4" s="1"/>
  <c r="T62" i="4" s="1"/>
  <c r="T63" i="4" s="1"/>
  <c r="T64" i="4" s="1"/>
  <c r="T65" i="4" s="1"/>
  <c r="T66" i="4" s="1"/>
  <c r="T67" i="4" s="1"/>
  <c r="T68" i="4" s="1"/>
  <c r="T69" i="4" s="1"/>
  <c r="T70" i="4" s="1"/>
  <c r="T71" i="4" s="1"/>
  <c r="T72" i="4" s="1"/>
  <c r="T73" i="4" s="1"/>
  <c r="T74" i="4" s="1"/>
  <c r="T75" i="4" s="1"/>
  <c r="T76" i="4" s="1"/>
  <c r="T77" i="4" s="1"/>
  <c r="T78" i="4" s="1"/>
  <c r="T79" i="4" s="1"/>
  <c r="T80" i="4" s="1"/>
  <c r="T81" i="4" s="1"/>
  <c r="T82" i="4" s="1"/>
  <c r="R83" i="4"/>
  <c r="R89" i="4" s="1"/>
  <c r="C90" i="3" l="1"/>
  <c r="A90" i="3"/>
  <c r="D83" i="4"/>
  <c r="Q83" i="4"/>
  <c r="R90" i="4" s="1"/>
  <c r="F90" i="3" l="1"/>
  <c r="E90" i="3" s="1"/>
  <c r="O90" i="3"/>
  <c r="O35" i="8"/>
  <c r="R40" i="8" s="1"/>
  <c r="S90" i="3" l="1"/>
  <c r="D90" i="3"/>
  <c r="E35" i="8"/>
  <c r="C35" i="8"/>
  <c r="C91" i="3" l="1"/>
  <c r="A91" i="3"/>
  <c r="D35" i="8"/>
  <c r="F35" i="8"/>
  <c r="Q35" i="8"/>
  <c r="R42" i="8" s="1"/>
  <c r="O91" i="3" l="1"/>
  <c r="F91" i="3"/>
  <c r="E91" i="3" s="1"/>
  <c r="R37" i="8"/>
  <c r="T23" i="8"/>
  <c r="T24" i="8" s="1"/>
  <c r="T25" i="8" s="1"/>
  <c r="T26" i="8" s="1"/>
  <c r="T27" i="8" s="1"/>
  <c r="T28" i="8" s="1"/>
  <c r="T29" i="8" s="1"/>
  <c r="T30" i="8" s="1"/>
  <c r="T31" i="8" s="1"/>
  <c r="T32" i="8" s="1"/>
  <c r="T33" i="8" s="1"/>
  <c r="T34" i="8" s="1"/>
  <c r="R35" i="8"/>
  <c r="R41" i="8" s="1"/>
  <c r="D91" i="3" l="1"/>
  <c r="S91" i="3"/>
  <c r="A92" i="3" l="1"/>
  <c r="C92" i="3"/>
  <c r="O92" i="3" l="1"/>
  <c r="F92" i="3"/>
  <c r="E92" i="3" s="1"/>
  <c r="S92" i="3" l="1"/>
  <c r="D92" i="3"/>
  <c r="A93" i="3" l="1"/>
  <c r="C93" i="3"/>
  <c r="F93" i="3" l="1"/>
  <c r="E93" i="3" s="1"/>
  <c r="S93" i="3" s="1"/>
  <c r="A94" i="3" s="1"/>
  <c r="O94" i="3" s="1"/>
  <c r="O93" i="3" l="1"/>
  <c r="D93" i="3" s="1"/>
  <c r="C94" i="3"/>
  <c r="F94" i="3" s="1"/>
  <c r="E94" i="3" s="1"/>
  <c r="S94" i="3" l="1"/>
  <c r="D94" i="3"/>
  <c r="C95" i="3" l="1"/>
  <c r="A95" i="3"/>
  <c r="C47" i="7"/>
  <c r="O95" i="3" l="1"/>
  <c r="F95" i="3"/>
  <c r="E95" i="3" s="1"/>
  <c r="O47" i="7"/>
  <c r="R52" i="7" s="1"/>
  <c r="S95" i="3" l="1"/>
  <c r="D95" i="3"/>
  <c r="E47" i="7"/>
  <c r="F47" i="7"/>
  <c r="A96" i="3" l="1"/>
  <c r="C96" i="3"/>
  <c r="D47" i="7"/>
  <c r="Q47" i="7"/>
  <c r="R54" i="7" s="1"/>
  <c r="R49" i="7"/>
  <c r="T23" i="7"/>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R47" i="7"/>
  <c r="R53" i="7" s="1"/>
  <c r="O96" i="3" l="1"/>
  <c r="F96" i="3"/>
  <c r="E96" i="3" s="1"/>
  <c r="D96" i="3" l="1"/>
  <c r="S96" i="3"/>
  <c r="A97" i="3" l="1"/>
  <c r="C97" i="3"/>
  <c r="F97" i="3" l="1"/>
  <c r="E97" i="3" s="1"/>
  <c r="O97" i="3"/>
  <c r="D97" i="3" l="1"/>
  <c r="S97" i="3"/>
  <c r="C98" i="3" s="1"/>
  <c r="E71" i="5"/>
  <c r="C71" i="5"/>
  <c r="O71" i="5"/>
  <c r="R76" i="5" s="1"/>
  <c r="A98" i="3" l="1"/>
  <c r="F98" i="3" s="1"/>
  <c r="E98" i="3" s="1"/>
  <c r="F71" i="5"/>
  <c r="O98" i="3" l="1"/>
  <c r="D98" i="3" s="1"/>
  <c r="S98" i="3"/>
  <c r="R73" i="5"/>
  <c r="T23" i="5"/>
  <c r="T24" i="5" s="1"/>
  <c r="T25" i="5" s="1"/>
  <c r="T26" i="5" s="1"/>
  <c r="T27" i="5" s="1"/>
  <c r="T28" i="5" s="1"/>
  <c r="T29" i="5" s="1"/>
  <c r="T30" i="5" s="1"/>
  <c r="T31" i="5" s="1"/>
  <c r="T32" i="5" s="1"/>
  <c r="T33" i="5" s="1"/>
  <c r="T34" i="5" s="1"/>
  <c r="T35" i="5" s="1"/>
  <c r="T36" i="5" s="1"/>
  <c r="T37" i="5" s="1"/>
  <c r="T38" i="5" s="1"/>
  <c r="T39" i="5" s="1"/>
  <c r="T40" i="5" s="1"/>
  <c r="T41" i="5" s="1"/>
  <c r="T42" i="5" s="1"/>
  <c r="T43" i="5" s="1"/>
  <c r="T44" i="5" s="1"/>
  <c r="T45" i="5" s="1"/>
  <c r="T46" i="5" s="1"/>
  <c r="T47" i="5" s="1"/>
  <c r="T48" i="5" s="1"/>
  <c r="T49" i="5" s="1"/>
  <c r="T50" i="5" s="1"/>
  <c r="T51" i="5" s="1"/>
  <c r="T52" i="5" s="1"/>
  <c r="T53" i="5" s="1"/>
  <c r="T54" i="5" s="1"/>
  <c r="T55" i="5" s="1"/>
  <c r="T56" i="5" s="1"/>
  <c r="T57" i="5" s="1"/>
  <c r="T58" i="5" s="1"/>
  <c r="T59" i="5" s="1"/>
  <c r="T60" i="5" s="1"/>
  <c r="T61" i="5" s="1"/>
  <c r="T62" i="5" s="1"/>
  <c r="T63" i="5" s="1"/>
  <c r="T64" i="5" s="1"/>
  <c r="T65" i="5" s="1"/>
  <c r="T66" i="5" s="1"/>
  <c r="T67" i="5" s="1"/>
  <c r="T68" i="5" s="1"/>
  <c r="R71" i="5"/>
  <c r="R77" i="5" s="1"/>
  <c r="A99" i="3" l="1"/>
  <c r="C99" i="3"/>
  <c r="D71" i="5"/>
  <c r="Q71" i="5"/>
  <c r="R78" i="5" s="1"/>
  <c r="F99" i="3" l="1"/>
  <c r="O99" i="3"/>
  <c r="E99" i="3" l="1"/>
  <c r="S99" i="3" l="1"/>
  <c r="D99" i="3"/>
  <c r="C100" i="3" l="1"/>
  <c r="A100" i="3"/>
  <c r="F100" i="3" l="1"/>
  <c r="E100" i="3" s="1"/>
  <c r="O100" i="3"/>
  <c r="S100" i="3" l="1"/>
  <c r="D100" i="3"/>
  <c r="C101" i="3" l="1"/>
  <c r="A101" i="3"/>
  <c r="O101" i="3" l="1"/>
  <c r="F101" i="3"/>
  <c r="E101" i="3" s="1"/>
  <c r="S101" i="3" l="1"/>
  <c r="D101" i="3"/>
  <c r="C102" i="3" l="1"/>
  <c r="A102" i="3"/>
  <c r="O102" i="3" l="1"/>
  <c r="F102" i="3"/>
  <c r="E102" i="3" s="1"/>
  <c r="D102" i="3" l="1"/>
  <c r="S102" i="3"/>
  <c r="C103" i="3" l="1"/>
  <c r="A103" i="3"/>
  <c r="F103" i="3" l="1"/>
  <c r="O103" i="3"/>
  <c r="E103" i="3"/>
  <c r="D103" i="3" l="1"/>
  <c r="S103" i="3"/>
  <c r="A104" i="3" l="1"/>
  <c r="C104" i="3"/>
  <c r="O104" i="3" l="1"/>
  <c r="F104" i="3"/>
  <c r="E104" i="3" s="1"/>
  <c r="S104" i="3" l="1"/>
  <c r="D104" i="3"/>
  <c r="C105" i="3" l="1"/>
  <c r="A105" i="3"/>
  <c r="O105" i="3" l="1"/>
  <c r="F105" i="3"/>
  <c r="E105" i="3" s="1"/>
  <c r="S105" i="3" l="1"/>
  <c r="D105" i="3"/>
  <c r="E106" i="3" l="1"/>
  <c r="C107" i="3"/>
  <c r="A106" i="3"/>
  <c r="F106" i="3" l="1"/>
  <c r="O106" i="3"/>
  <c r="O107" i="3" s="1"/>
  <c r="R112" i="3" s="1"/>
  <c r="S106" i="3"/>
  <c r="E107" i="3"/>
  <c r="F107" i="3" l="1"/>
  <c r="D106" i="3"/>
  <c r="D107" i="3" l="1"/>
  <c r="Q107" i="3"/>
  <c r="R114" i="3" s="1"/>
  <c r="R107" i="3"/>
  <c r="R113" i="3" s="1"/>
  <c r="R109" i="3"/>
  <c r="T23" i="3"/>
  <c r="T24" i="3" s="1"/>
  <c r="T25" i="3" s="1"/>
  <c r="T26" i="3" s="1"/>
  <c r="T27" i="3" s="1"/>
  <c r="T28" i="3" s="1"/>
  <c r="T29" i="3" s="1"/>
  <c r="T30" i="3" s="1"/>
  <c r="T31" i="3" s="1"/>
  <c r="T32" i="3" s="1"/>
  <c r="T33" i="3" s="1"/>
  <c r="T34" i="3" s="1"/>
  <c r="T35" i="3" s="1"/>
  <c r="T36" i="3" s="1"/>
  <c r="T37" i="3" s="1"/>
  <c r="T38" i="3" s="1"/>
  <c r="T39" i="3" s="1"/>
  <c r="T40" i="3" s="1"/>
  <c r="T41" i="3" s="1"/>
  <c r="T42" i="3" s="1"/>
  <c r="T43" i="3" s="1"/>
  <c r="T44" i="3" s="1"/>
  <c r="T45" i="3" s="1"/>
  <c r="T46" i="3" s="1"/>
  <c r="T47" i="3" s="1"/>
  <c r="T48" i="3" s="1"/>
  <c r="T49" i="3" s="1"/>
  <c r="T50" i="3" s="1"/>
  <c r="T51" i="3" s="1"/>
  <c r="T52" i="3" s="1"/>
  <c r="T53" i="3" s="1"/>
  <c r="T54" i="3" s="1"/>
  <c r="T55" i="3" s="1"/>
  <c r="T56" i="3" s="1"/>
  <c r="T57" i="3" s="1"/>
  <c r="T58" i="3" s="1"/>
  <c r="T59" i="3" s="1"/>
  <c r="T60" i="3" s="1"/>
  <c r="T61" i="3" s="1"/>
  <c r="T62" i="3" s="1"/>
  <c r="T63" i="3" s="1"/>
  <c r="T64" i="3" s="1"/>
  <c r="T65" i="3" s="1"/>
  <c r="T66" i="3" s="1"/>
  <c r="T67" i="3" s="1"/>
  <c r="T68" i="3" s="1"/>
  <c r="T69" i="3" s="1"/>
  <c r="T70" i="3" s="1"/>
  <c r="T71" i="3" s="1"/>
  <c r="T72" i="3" s="1"/>
  <c r="T73" i="3" s="1"/>
  <c r="T74" i="3" s="1"/>
  <c r="T75" i="3" s="1"/>
  <c r="T76" i="3" s="1"/>
  <c r="T77" i="3" s="1"/>
  <c r="T78" i="3" s="1"/>
  <c r="T79" i="3" s="1"/>
  <c r="T80" i="3" s="1"/>
  <c r="T81" i="3" s="1"/>
  <c r="T82" i="3" s="1"/>
  <c r="T83" i="3" s="1"/>
  <c r="T84" i="3" s="1"/>
  <c r="T85" i="3" s="1"/>
  <c r="T86" i="3" s="1"/>
  <c r="T87" i="3" s="1"/>
  <c r="T88" i="3" s="1"/>
  <c r="T89" i="3" s="1"/>
  <c r="T90" i="3" s="1"/>
  <c r="T91" i="3" s="1"/>
  <c r="T92" i="3" s="1"/>
  <c r="T93" i="3" s="1"/>
  <c r="T94" i="3" s="1"/>
  <c r="T95" i="3" s="1"/>
  <c r="T96" i="3" s="1"/>
  <c r="T97" i="3" s="1"/>
  <c r="T98" i="3" s="1"/>
  <c r="T99" i="3" s="1"/>
  <c r="T100" i="3" s="1"/>
  <c r="T101" i="3" s="1"/>
  <c r="T102" i="3" s="1"/>
  <c r="T103" i="3" s="1"/>
  <c r="T104" i="3" s="1"/>
  <c r="T105" i="3" s="1"/>
  <c r="T106" i="3" s="1"/>
  <c r="C24" i="2" l="1"/>
  <c r="F24" i="2" s="1"/>
  <c r="E24" i="2" l="1"/>
  <c r="S24" i="2" l="1"/>
  <c r="D24" i="2"/>
  <c r="C25" i="2" l="1"/>
  <c r="A25" i="2"/>
  <c r="F25" i="2" l="1"/>
  <c r="O25" i="2"/>
  <c r="E25" i="2" l="1"/>
  <c r="D25" i="2" l="1"/>
  <c r="S25" i="2"/>
  <c r="C26" i="2" l="1"/>
  <c r="A26" i="2"/>
  <c r="O26" i="2" l="1"/>
  <c r="F26" i="2"/>
  <c r="E26" i="2" l="1"/>
  <c r="D26" i="2" l="1"/>
  <c r="S26" i="2"/>
  <c r="C27" i="2" l="1"/>
  <c r="A27" i="2"/>
  <c r="F27" i="2" l="1"/>
  <c r="O27" i="2"/>
  <c r="E27" i="2" l="1"/>
  <c r="D27" i="2" l="1"/>
  <c r="S27" i="2"/>
  <c r="C28" i="2" l="1"/>
  <c r="A28" i="2"/>
  <c r="F28" i="2" l="1"/>
  <c r="O28" i="2"/>
  <c r="E28" i="2" l="1"/>
  <c r="S28" i="2" l="1"/>
  <c r="D28" i="2"/>
  <c r="C29" i="2" l="1"/>
  <c r="A29" i="2"/>
  <c r="F29" i="2" l="1"/>
  <c r="E29" i="2" s="1"/>
  <c r="O29" i="2"/>
  <c r="S29" i="2" l="1"/>
  <c r="D29" i="2"/>
  <c r="C30" i="2" l="1"/>
  <c r="A30" i="2"/>
  <c r="O30" i="2" l="1"/>
  <c r="F30" i="2"/>
  <c r="E30" i="2" s="1"/>
  <c r="S30" i="2" l="1"/>
  <c r="D30" i="2"/>
  <c r="C31" i="2" l="1"/>
  <c r="A31" i="2"/>
  <c r="O31" i="2" l="1"/>
  <c r="F31" i="2"/>
  <c r="E31" i="2" s="1"/>
  <c r="D31" i="2" l="1"/>
  <c r="S31" i="2"/>
  <c r="C32" i="2" l="1"/>
  <c r="A32" i="2"/>
  <c r="F32" i="2" l="1"/>
  <c r="E32" i="2" s="1"/>
  <c r="O32" i="2"/>
  <c r="S32" i="2" l="1"/>
  <c r="D32" i="2"/>
  <c r="A33" i="2" l="1"/>
  <c r="C33" i="2"/>
  <c r="F33" i="2" l="1"/>
  <c r="E33" i="2" s="1"/>
  <c r="S33" i="2" l="1"/>
  <c r="A34" i="2" l="1"/>
  <c r="C34" i="2"/>
  <c r="O33" i="2"/>
  <c r="D33" i="2" s="1"/>
  <c r="F34" i="2" l="1"/>
  <c r="E34" i="2" s="1"/>
  <c r="O34" i="2"/>
  <c r="D34" i="2" l="1"/>
  <c r="S34" i="2"/>
  <c r="A35" i="2" l="1"/>
  <c r="C35" i="2"/>
  <c r="F35" i="2" l="1"/>
  <c r="E35" i="2" s="1"/>
  <c r="S35" i="2" l="1"/>
  <c r="O35" i="2" s="1"/>
  <c r="D35" i="2" s="1"/>
  <c r="C36" i="2" l="1"/>
  <c r="A36" i="2"/>
  <c r="F36" i="2" l="1"/>
  <c r="E36" i="2" s="1"/>
  <c r="S36" i="2" l="1"/>
  <c r="O36" i="2" s="1"/>
  <c r="D36" i="2" s="1"/>
  <c r="A37" i="2" l="1"/>
  <c r="C37" i="2"/>
  <c r="F37" i="2" l="1"/>
  <c r="E37" i="2" s="1"/>
  <c r="S37" i="2" l="1"/>
  <c r="O37" i="2" s="1"/>
  <c r="D37" i="2" s="1"/>
  <c r="A38" i="2" l="1"/>
  <c r="C38" i="2"/>
  <c r="F38" i="2" l="1"/>
  <c r="E38" i="2" s="1"/>
  <c r="S38" i="2" l="1"/>
  <c r="O38" i="2" s="1"/>
  <c r="D38" i="2" s="1"/>
  <c r="C39" i="2" l="1"/>
  <c r="A39" i="2"/>
  <c r="F39" i="2" l="1"/>
  <c r="E39" i="2" s="1"/>
  <c r="S39" i="2" l="1"/>
  <c r="O39" i="2" s="1"/>
  <c r="D39" i="2" s="1"/>
  <c r="C40" i="2" l="1"/>
  <c r="A40" i="2"/>
  <c r="F40" i="2" l="1"/>
  <c r="E40" i="2" s="1"/>
  <c r="S40" i="2" l="1"/>
  <c r="O40" i="2" s="1"/>
  <c r="D40" i="2" s="1"/>
  <c r="C41" i="2" l="1"/>
  <c r="A41" i="2"/>
  <c r="F41" i="2" l="1"/>
  <c r="E41" i="2" s="1"/>
  <c r="S41" i="2" l="1"/>
  <c r="O41" i="2" s="1"/>
  <c r="D41" i="2" s="1"/>
  <c r="C42" i="2" l="1"/>
  <c r="A42" i="2"/>
  <c r="F42" i="2" l="1"/>
  <c r="E42" i="2" s="1"/>
  <c r="S42" i="2" l="1"/>
  <c r="O42" i="2" s="1"/>
  <c r="D42" i="2" s="1"/>
  <c r="C43" i="2" l="1"/>
  <c r="A43" i="2"/>
  <c r="F43" i="2" l="1"/>
  <c r="E43" i="2" s="1"/>
  <c r="S43" i="2" l="1"/>
  <c r="O43" i="2" s="1"/>
  <c r="D43" i="2" s="1"/>
  <c r="C44" i="2" l="1"/>
  <c r="A44" i="2"/>
  <c r="F44" i="2" l="1"/>
  <c r="E44" i="2" s="1"/>
  <c r="S44" i="2" l="1"/>
  <c r="O44" i="2" s="1"/>
  <c r="D44" i="2" s="1"/>
  <c r="A45" i="2" l="1"/>
  <c r="C45" i="2"/>
  <c r="F45" i="2" l="1"/>
  <c r="E45" i="2" s="1"/>
  <c r="S45" i="2" l="1"/>
  <c r="C46" i="2" l="1"/>
  <c r="A46" i="2"/>
  <c r="O45" i="2"/>
  <c r="D45" i="2" s="1"/>
  <c r="F46" i="2" l="1"/>
  <c r="E46" i="2" s="1"/>
  <c r="S46" i="2" l="1"/>
  <c r="O46" i="2" s="1"/>
  <c r="D46" i="2" s="1"/>
  <c r="A47" i="2" l="1"/>
  <c r="C47" i="2"/>
  <c r="F47" i="2" l="1"/>
  <c r="E47" i="2" s="1"/>
  <c r="S47" i="2" l="1"/>
  <c r="O47" i="2" s="1"/>
  <c r="D47" i="2" s="1"/>
  <c r="A48" i="2" l="1"/>
  <c r="C48" i="2"/>
  <c r="F48" i="2" l="1"/>
  <c r="E48" i="2" s="1"/>
  <c r="S48" i="2" l="1"/>
  <c r="O48" i="2" s="1"/>
  <c r="D48" i="2" s="1"/>
  <c r="A49" i="2" l="1"/>
  <c r="C49" i="2"/>
  <c r="F49" i="2" l="1"/>
  <c r="E49" i="2" s="1"/>
  <c r="S49" i="2" l="1"/>
  <c r="O49" i="2" s="1"/>
  <c r="D49" i="2" s="1"/>
  <c r="C50" i="2" l="1"/>
  <c r="A50" i="2"/>
  <c r="F50" i="2" l="1"/>
  <c r="E50" i="2" s="1"/>
  <c r="S50" i="2" l="1"/>
  <c r="O50" i="2" s="1"/>
  <c r="D50" i="2" s="1"/>
  <c r="C51" i="2" l="1"/>
  <c r="A51" i="2"/>
  <c r="F51" i="2" l="1"/>
  <c r="E51" i="2" s="1"/>
  <c r="S51" i="2" l="1"/>
  <c r="O51" i="2" s="1"/>
  <c r="D51" i="2" s="1"/>
  <c r="C52" i="2" l="1"/>
  <c r="A52" i="2"/>
  <c r="F52" i="2" l="1"/>
  <c r="E52" i="2" s="1"/>
  <c r="S52" i="2" l="1"/>
  <c r="O52" i="2" s="1"/>
  <c r="D52" i="2" s="1"/>
  <c r="A53" i="2" l="1"/>
  <c r="C53" i="2"/>
  <c r="F53" i="2" l="1"/>
  <c r="E53" i="2" s="1"/>
  <c r="S53" i="2" l="1"/>
  <c r="O53" i="2" s="1"/>
  <c r="D53" i="2" s="1"/>
  <c r="C54" i="2" l="1"/>
  <c r="A54" i="2"/>
  <c r="F54" i="2" l="1"/>
  <c r="E54" i="2" s="1"/>
  <c r="S54" i="2" l="1"/>
  <c r="O54" i="2" s="1"/>
  <c r="D54" i="2" s="1"/>
  <c r="C55" i="2" l="1"/>
  <c r="A55" i="2"/>
  <c r="F55" i="2" l="1"/>
  <c r="E55" i="2" s="1"/>
  <c r="S55" i="2" l="1"/>
  <c r="O55" i="2" s="1"/>
  <c r="D55" i="2" s="1"/>
  <c r="C56" i="2" l="1"/>
  <c r="A56" i="2"/>
  <c r="F56" i="2" l="1"/>
  <c r="E56" i="2" s="1"/>
  <c r="S56" i="2" l="1"/>
  <c r="O56" i="2" s="1"/>
  <c r="D56" i="2" s="1"/>
  <c r="C57" i="2" l="1"/>
  <c r="A57" i="2"/>
  <c r="F57" i="2" l="1"/>
  <c r="E57" i="2" s="1"/>
  <c r="S57" i="2" l="1"/>
  <c r="A58" i="2" l="1"/>
  <c r="C58" i="2"/>
  <c r="O57" i="2"/>
  <c r="D57" i="2" s="1"/>
  <c r="F58" i="2" l="1"/>
  <c r="E58" i="2" s="1"/>
  <c r="S58" i="2" l="1"/>
  <c r="O58" i="2" s="1"/>
  <c r="D58" i="2" s="1"/>
  <c r="A59" i="2" l="1"/>
  <c r="C59" i="2"/>
  <c r="F59" i="2" l="1"/>
  <c r="E59" i="2" s="1"/>
  <c r="S59" i="2" l="1"/>
  <c r="O59" i="2" s="1"/>
  <c r="D59" i="2" s="1"/>
  <c r="A60" i="2" l="1"/>
  <c r="C60" i="2"/>
  <c r="F60" i="2" l="1"/>
  <c r="E60" i="2" s="1"/>
  <c r="S60" i="2" l="1"/>
  <c r="O60" i="2" s="1"/>
  <c r="D60" i="2" s="1"/>
  <c r="C61" i="2" l="1"/>
  <c r="A61" i="2"/>
  <c r="F61" i="2" l="1"/>
  <c r="E61" i="2" s="1"/>
  <c r="S61" i="2" l="1"/>
  <c r="O61" i="2" s="1"/>
  <c r="D61" i="2" s="1"/>
  <c r="A62" i="2" l="1"/>
  <c r="C62" i="2"/>
  <c r="F62" i="2" l="1"/>
  <c r="E62" i="2" s="1"/>
  <c r="S62" i="2" l="1"/>
  <c r="O62" i="2" s="1"/>
  <c r="D62" i="2" s="1"/>
  <c r="A63" i="2" l="1"/>
  <c r="C63" i="2"/>
  <c r="F63" i="2" l="1"/>
  <c r="E63" i="2" s="1"/>
  <c r="S63" i="2" l="1"/>
  <c r="O63" i="2" s="1"/>
  <c r="D63" i="2" s="1"/>
  <c r="C64" i="2" l="1"/>
  <c r="A64" i="2"/>
  <c r="F64" i="2" l="1"/>
  <c r="E64" i="2" s="1"/>
  <c r="S64" i="2" l="1"/>
  <c r="O64" i="2" s="1"/>
  <c r="D64" i="2" s="1"/>
  <c r="C65" i="2" l="1"/>
  <c r="A65" i="2"/>
  <c r="F65" i="2" l="1"/>
  <c r="E65" i="2" s="1"/>
  <c r="S65" i="2" l="1"/>
  <c r="O65" i="2" s="1"/>
  <c r="D65" i="2" s="1"/>
  <c r="C66" i="2" l="1"/>
  <c r="A66" i="2"/>
  <c r="F66" i="2" l="1"/>
  <c r="E66" i="2" s="1"/>
  <c r="S66" i="2" l="1"/>
  <c r="O66" i="2" s="1"/>
  <c r="D66" i="2" s="1"/>
  <c r="C67" i="2" l="1"/>
  <c r="A67" i="2"/>
  <c r="F67" i="2" l="1"/>
  <c r="E67" i="2" s="1"/>
  <c r="S67" i="2" l="1"/>
  <c r="O67" i="2" s="1"/>
  <c r="D67" i="2" s="1"/>
  <c r="C68" i="2" l="1"/>
  <c r="A68" i="2"/>
  <c r="F68" i="2" l="1"/>
  <c r="E68" i="2" s="1"/>
  <c r="S68" i="2" l="1"/>
  <c r="O68" i="2" s="1"/>
  <c r="D68" i="2" s="1"/>
  <c r="A69" i="2" l="1"/>
  <c r="C69" i="2"/>
  <c r="F69" i="2" l="1"/>
  <c r="E69" i="2" s="1"/>
  <c r="S69" i="2" l="1"/>
  <c r="C70" i="2" l="1"/>
  <c r="A70" i="2"/>
  <c r="O69" i="2"/>
  <c r="D69" i="2" s="1"/>
  <c r="F70" i="2" l="1"/>
  <c r="E70" i="2" s="1"/>
  <c r="S70" i="2" l="1"/>
  <c r="O70" i="2" s="1"/>
  <c r="D70" i="2" s="1"/>
  <c r="C71" i="2" l="1"/>
  <c r="A71" i="2"/>
  <c r="F71" i="2" l="1"/>
  <c r="E71" i="2" s="1"/>
  <c r="S71" i="2" l="1"/>
  <c r="O71" i="2" s="1"/>
  <c r="D71" i="2" s="1"/>
  <c r="C72" i="2" l="1"/>
  <c r="A72" i="2"/>
  <c r="F72" i="2" l="1"/>
  <c r="E72" i="2" s="1"/>
  <c r="S72" i="2" l="1"/>
  <c r="O72" i="2" s="1"/>
  <c r="D72" i="2" s="1"/>
  <c r="C73" i="2" l="1"/>
  <c r="A73" i="2"/>
  <c r="F73" i="2" l="1"/>
  <c r="E73" i="2" s="1"/>
  <c r="S73" i="2" l="1"/>
  <c r="O73" i="2" s="1"/>
  <c r="D73" i="2" s="1"/>
  <c r="C74" i="2" l="1"/>
  <c r="A74" i="2"/>
  <c r="F74" i="2" l="1"/>
  <c r="E74" i="2" s="1"/>
  <c r="S74" i="2" l="1"/>
  <c r="O74" i="2" s="1"/>
  <c r="D74" i="2" s="1"/>
  <c r="A75" i="2" l="1"/>
  <c r="C75" i="2"/>
  <c r="F75" i="2" l="1"/>
  <c r="E75" i="2" s="1"/>
  <c r="S75" i="2" l="1"/>
  <c r="O75" i="2" s="1"/>
  <c r="D75" i="2" s="1"/>
  <c r="A76" i="2" l="1"/>
  <c r="C76" i="2"/>
  <c r="F76" i="2" l="1"/>
  <c r="E76" i="2" s="1"/>
  <c r="S76" i="2" l="1"/>
  <c r="O76" i="2" s="1"/>
  <c r="D76" i="2" s="1"/>
  <c r="A77" i="2" l="1"/>
  <c r="C77" i="2"/>
  <c r="F77" i="2" l="1"/>
  <c r="E77" i="2" s="1"/>
  <c r="S77" i="2" l="1"/>
  <c r="O77" i="2" s="1"/>
  <c r="D77" i="2" s="1"/>
  <c r="A78" i="2" l="1"/>
  <c r="C78" i="2"/>
  <c r="F78" i="2" l="1"/>
  <c r="E78" i="2" s="1"/>
  <c r="S78" i="2" l="1"/>
  <c r="O78" i="2" s="1"/>
  <c r="D78" i="2" s="1"/>
  <c r="C79" i="2" l="1"/>
  <c r="A79" i="2"/>
  <c r="F79" i="2" l="1"/>
  <c r="E79" i="2" s="1"/>
  <c r="S79" i="2" l="1"/>
  <c r="O79" i="2" s="1"/>
  <c r="D79" i="2" s="1"/>
  <c r="C80" i="2" l="1"/>
  <c r="A80" i="2"/>
  <c r="F80" i="2" l="1"/>
  <c r="E80" i="2" s="1"/>
  <c r="S80" i="2" l="1"/>
  <c r="O80" i="2" s="1"/>
  <c r="D80" i="2" s="1"/>
  <c r="C81" i="2" l="1"/>
  <c r="A81" i="2"/>
  <c r="F81" i="2" l="1"/>
  <c r="E81" i="2" s="1"/>
  <c r="S81" i="2" l="1"/>
  <c r="C82" i="2" l="1"/>
  <c r="A82" i="2"/>
  <c r="O81" i="2"/>
  <c r="D81" i="2" s="1"/>
  <c r="F82" i="2" l="1"/>
  <c r="E82" i="2" s="1"/>
  <c r="S82" i="2" l="1"/>
  <c r="O82" i="2" s="1"/>
  <c r="D82" i="2" s="1"/>
  <c r="C83" i="2" l="1"/>
  <c r="A83" i="2"/>
  <c r="F83" i="2" l="1"/>
  <c r="E83" i="2" s="1"/>
  <c r="S83" i="2" l="1"/>
  <c r="O83" i="2" s="1"/>
  <c r="D83" i="2" s="1"/>
  <c r="C84" i="2" l="1"/>
  <c r="A84" i="2"/>
  <c r="F84" i="2" l="1"/>
  <c r="E84" i="2" s="1"/>
  <c r="S84" i="2" l="1"/>
  <c r="O84" i="2" s="1"/>
  <c r="D84" i="2" s="1"/>
  <c r="A85" i="2" l="1"/>
  <c r="C85" i="2"/>
  <c r="F85" i="2" l="1"/>
  <c r="E85" i="2" s="1"/>
  <c r="S85" i="2" l="1"/>
  <c r="O85" i="2" s="1"/>
  <c r="D85" i="2" s="1"/>
  <c r="A86" i="2" l="1"/>
  <c r="C86" i="2"/>
  <c r="F86" i="2" l="1"/>
  <c r="E86" i="2" s="1"/>
  <c r="S86" i="2" l="1"/>
  <c r="O86" i="2" s="1"/>
  <c r="D86" i="2" s="1"/>
  <c r="C87" i="2" l="1"/>
  <c r="A87" i="2"/>
  <c r="F87" i="2" l="1"/>
  <c r="E87" i="2" s="1"/>
  <c r="S87" i="2" l="1"/>
  <c r="O87" i="2" s="1"/>
  <c r="D87" i="2" s="1"/>
  <c r="C88" i="2" l="1"/>
  <c r="A88" i="2"/>
  <c r="F88" i="2" l="1"/>
  <c r="E88" i="2" s="1"/>
  <c r="S88" i="2" l="1"/>
  <c r="O88" i="2" s="1"/>
  <c r="D88" i="2" s="1"/>
  <c r="A89" i="2" l="1"/>
  <c r="C89" i="2"/>
  <c r="F89" i="2" l="1"/>
  <c r="E89" i="2" s="1"/>
  <c r="S89" i="2" l="1"/>
  <c r="O89" i="2" s="1"/>
  <c r="D89" i="2" s="1"/>
  <c r="C90" i="2" l="1"/>
  <c r="A90" i="2"/>
  <c r="F90" i="2" l="1"/>
  <c r="E90" i="2" s="1"/>
  <c r="S90" i="2" l="1"/>
  <c r="O90" i="2" s="1"/>
  <c r="D90" i="2" s="1"/>
  <c r="A91" i="2" l="1"/>
  <c r="C91" i="2"/>
  <c r="F91" i="2" l="1"/>
  <c r="E91" i="2" s="1"/>
  <c r="S91" i="2" l="1"/>
  <c r="O91" i="2" s="1"/>
  <c r="D91" i="2" s="1"/>
  <c r="C92" i="2" l="1"/>
  <c r="A92" i="2"/>
  <c r="F92" i="2" l="1"/>
  <c r="E92" i="2" s="1"/>
  <c r="S92" i="2" l="1"/>
  <c r="O92" i="2" s="1"/>
  <c r="D92" i="2" s="1"/>
  <c r="A93" i="2" l="1"/>
  <c r="C93" i="2"/>
  <c r="F93" i="2" l="1"/>
  <c r="E93" i="2" s="1"/>
  <c r="S93" i="2" l="1"/>
  <c r="A94" i="2" l="1"/>
  <c r="C94" i="2"/>
  <c r="O93" i="2"/>
  <c r="D93" i="2" s="1"/>
  <c r="F94" i="2" l="1"/>
  <c r="E94" i="2" s="1"/>
  <c r="S94" i="2" l="1"/>
  <c r="O94" i="2" s="1"/>
  <c r="D94" i="2" s="1"/>
  <c r="C95" i="2" l="1"/>
  <c r="A95" i="2"/>
  <c r="F95" i="2" l="1"/>
  <c r="E95" i="2" s="1"/>
  <c r="S95" i="2" l="1"/>
  <c r="O95" i="2" s="1"/>
  <c r="D95" i="2" s="1"/>
  <c r="C96" i="2" l="1"/>
  <c r="A96" i="2"/>
  <c r="F96" i="2" l="1"/>
  <c r="E96" i="2" s="1"/>
  <c r="S96" i="2" l="1"/>
  <c r="O96" i="2" s="1"/>
  <c r="D96" i="2" s="1"/>
  <c r="A97" i="2" l="1"/>
  <c r="C97" i="2"/>
  <c r="F97" i="2" l="1"/>
  <c r="E97" i="2" s="1"/>
  <c r="S97" i="2" l="1"/>
  <c r="O97" i="2" s="1"/>
  <c r="D97" i="2" s="1"/>
  <c r="A98" i="2" l="1"/>
  <c r="C98" i="2"/>
  <c r="F98" i="2" l="1"/>
  <c r="E98" i="2" s="1"/>
  <c r="S98" i="2" l="1"/>
  <c r="O98" i="2" s="1"/>
  <c r="D98" i="2" s="1"/>
  <c r="C99" i="2" l="1"/>
  <c r="A99" i="2"/>
  <c r="F99" i="2" l="1"/>
  <c r="E99" i="2" s="1"/>
  <c r="S99" i="2" l="1"/>
  <c r="O99" i="2" s="1"/>
  <c r="D99" i="2" s="1"/>
  <c r="C100" i="2" l="1"/>
  <c r="A100" i="2"/>
  <c r="F100" i="2" l="1"/>
  <c r="E100" i="2" s="1"/>
  <c r="S100" i="2" l="1"/>
  <c r="O100" i="2" s="1"/>
  <c r="D100" i="2" s="1"/>
  <c r="C101" i="2" l="1"/>
  <c r="A101" i="2"/>
  <c r="F101" i="2" l="1"/>
  <c r="E101" i="2"/>
  <c r="S101" i="2" l="1"/>
  <c r="O101" i="2" s="1"/>
  <c r="D101" i="2" s="1"/>
  <c r="C102" i="2" l="1"/>
  <c r="A102" i="2"/>
  <c r="F102" i="2" l="1"/>
  <c r="E102" i="2" s="1"/>
  <c r="S102" i="2" l="1"/>
  <c r="O102" i="2" s="1"/>
  <c r="D102" i="2" s="1"/>
  <c r="C103" i="2" l="1"/>
  <c r="A103" i="2"/>
  <c r="F103" i="2" l="1"/>
  <c r="E103" i="2" s="1"/>
  <c r="S103" i="2" l="1"/>
  <c r="O103" i="2" s="1"/>
  <c r="D103" i="2" s="1"/>
  <c r="C104" i="2" l="1"/>
  <c r="A104" i="2"/>
  <c r="F104" i="2" l="1"/>
  <c r="E104" i="2" s="1"/>
  <c r="S104" i="2" l="1"/>
  <c r="O104" i="2" s="1"/>
  <c r="D104" i="2" s="1"/>
  <c r="A105" i="2" l="1"/>
  <c r="C105" i="2"/>
  <c r="F105" i="2" l="1"/>
  <c r="E105" i="2" s="1"/>
  <c r="S105" i="2" l="1"/>
  <c r="C106" i="2" l="1"/>
  <c r="A106" i="2"/>
  <c r="O105" i="2"/>
  <c r="D105" i="2" s="1"/>
  <c r="F106" i="2" l="1"/>
  <c r="E106" i="2" s="1"/>
  <c r="S106" i="2" l="1"/>
  <c r="O106" i="2" s="1"/>
  <c r="D106" i="2" s="1"/>
  <c r="C107" i="2" l="1"/>
  <c r="A107" i="2"/>
  <c r="F107" i="2" l="1"/>
  <c r="E107" i="2" s="1"/>
  <c r="S107" i="2" l="1"/>
  <c r="O107" i="2" s="1"/>
  <c r="D107" i="2" s="1"/>
  <c r="A108" i="2" l="1"/>
  <c r="C108" i="2"/>
  <c r="F108" i="2" l="1"/>
  <c r="E108" i="2" s="1"/>
  <c r="S108" i="2" l="1"/>
  <c r="O108" i="2" s="1"/>
  <c r="D108" i="2" s="1"/>
  <c r="A109" i="2" l="1"/>
  <c r="C109" i="2"/>
  <c r="F109" i="2" l="1"/>
  <c r="E109" i="2" s="1"/>
  <c r="S109" i="2" l="1"/>
  <c r="O109" i="2" s="1"/>
  <c r="D109" i="2" s="1"/>
  <c r="A110" i="2" l="1"/>
  <c r="C110" i="2"/>
  <c r="F110" i="2" l="1"/>
  <c r="E110" i="2" s="1"/>
  <c r="S110" i="2" l="1"/>
  <c r="O110" i="2" s="1"/>
  <c r="D110" i="2" s="1"/>
  <c r="A111" i="2" l="1"/>
  <c r="C111" i="2"/>
  <c r="F111" i="2" l="1"/>
  <c r="E111" i="2" s="1"/>
  <c r="S111" i="2" l="1"/>
  <c r="O111" i="2" s="1"/>
  <c r="D111" i="2" s="1"/>
  <c r="C112" i="2" l="1"/>
  <c r="A112" i="2"/>
  <c r="F112" i="2" l="1"/>
  <c r="E112" i="2" s="1"/>
  <c r="S112" i="2" l="1"/>
  <c r="O112" i="2" s="1"/>
  <c r="D112" i="2" s="1"/>
  <c r="C113" i="2" l="1"/>
  <c r="A113" i="2"/>
  <c r="F113" i="2" l="1"/>
  <c r="E113" i="2" s="1"/>
  <c r="S113" i="2" l="1"/>
  <c r="O113" i="2" s="1"/>
  <c r="D113" i="2" s="1"/>
  <c r="A114" i="2" l="1"/>
  <c r="C114" i="2"/>
  <c r="F114" i="2" l="1"/>
  <c r="E114" i="2" s="1"/>
  <c r="S114" i="2" l="1"/>
  <c r="O114" i="2" s="1"/>
  <c r="D114" i="2" s="1"/>
  <c r="C115" i="2" l="1"/>
  <c r="A115" i="2"/>
  <c r="F115" i="2" l="1"/>
  <c r="E115" i="2" s="1"/>
  <c r="S115" i="2" l="1"/>
  <c r="O115" i="2" s="1"/>
  <c r="D115" i="2" s="1"/>
  <c r="C116" i="2" l="1"/>
  <c r="A116" i="2"/>
  <c r="F116" i="2" l="1"/>
  <c r="E116" i="2" s="1"/>
  <c r="S116" i="2" l="1"/>
  <c r="O116" i="2" s="1"/>
  <c r="D116" i="2" s="1"/>
  <c r="A117" i="2" l="1"/>
  <c r="C117" i="2"/>
  <c r="F117" i="2" l="1"/>
  <c r="E117" i="2" s="1"/>
  <c r="S117" i="2" l="1"/>
  <c r="C118" i="2" l="1"/>
  <c r="A118" i="2"/>
  <c r="O117" i="2"/>
  <c r="D117" i="2" s="1"/>
  <c r="F118" i="2" l="1"/>
  <c r="E118" i="2" s="1"/>
  <c r="S118" i="2" l="1"/>
  <c r="O118" i="2" s="1"/>
  <c r="D118" i="2" s="1"/>
  <c r="C119" i="2" l="1"/>
  <c r="A119" i="2"/>
  <c r="F119" i="2" l="1"/>
  <c r="E119" i="2" s="1"/>
  <c r="S119" i="2" l="1"/>
  <c r="O119" i="2" s="1"/>
  <c r="D119" i="2" s="1"/>
  <c r="A120" i="2" l="1"/>
  <c r="C120" i="2"/>
  <c r="F120" i="2" l="1"/>
  <c r="E120" i="2" s="1"/>
  <c r="S120" i="2" l="1"/>
  <c r="O120" i="2" s="1"/>
  <c r="D120" i="2" s="1"/>
  <c r="C121" i="2" l="1"/>
  <c r="A121" i="2"/>
  <c r="F121" i="2" l="1"/>
  <c r="E121" i="2" s="1"/>
  <c r="S121" i="2" l="1"/>
  <c r="O121" i="2" s="1"/>
  <c r="D121" i="2" s="1"/>
  <c r="C122" i="2" l="1"/>
  <c r="A122" i="2"/>
  <c r="F122" i="2" l="1"/>
  <c r="E122" i="2" s="1"/>
  <c r="S122" i="2" l="1"/>
  <c r="O122" i="2" s="1"/>
  <c r="D122" i="2" s="1"/>
  <c r="C123" i="2" l="1"/>
  <c r="A123" i="2"/>
  <c r="F123" i="2" l="1"/>
  <c r="E123" i="2" s="1"/>
  <c r="S123" i="2" l="1"/>
  <c r="O123" i="2" s="1"/>
  <c r="D123" i="2" s="1"/>
  <c r="A124" i="2" l="1"/>
  <c r="C124" i="2"/>
  <c r="F124" i="2" l="1"/>
  <c r="E124" i="2" s="1"/>
  <c r="S124" i="2" l="1"/>
  <c r="O124" i="2" s="1"/>
  <c r="D124" i="2" s="1"/>
  <c r="C125" i="2" l="1"/>
  <c r="A125" i="2"/>
  <c r="F125" i="2" l="1"/>
  <c r="E125" i="2" s="1"/>
  <c r="S125" i="2" l="1"/>
  <c r="O125" i="2" s="1"/>
  <c r="D125" i="2" s="1"/>
  <c r="C126" i="2" l="1"/>
  <c r="A126" i="2"/>
  <c r="F126" i="2" l="1"/>
  <c r="E126" i="2" s="1"/>
  <c r="S126" i="2" l="1"/>
  <c r="O126" i="2" s="1"/>
  <c r="D126" i="2" s="1"/>
  <c r="A127" i="2" l="1"/>
  <c r="C127" i="2"/>
  <c r="F127" i="2" l="1"/>
  <c r="E127" i="2" s="1"/>
  <c r="S127" i="2" l="1"/>
  <c r="O127" i="2" s="1"/>
  <c r="D127" i="2" s="1"/>
  <c r="C128" i="2" l="1"/>
  <c r="A128" i="2"/>
  <c r="F128" i="2" l="1"/>
  <c r="E128" i="2" s="1"/>
  <c r="S128" i="2" l="1"/>
  <c r="O128" i="2" s="1"/>
  <c r="D128" i="2" s="1"/>
  <c r="C129" i="2" l="1"/>
  <c r="A129" i="2"/>
  <c r="F129" i="2" l="1"/>
  <c r="E129" i="2" s="1"/>
  <c r="S129" i="2" l="1"/>
  <c r="C130" i="2" l="1"/>
  <c r="A130" i="2"/>
  <c r="O129" i="2"/>
  <c r="D129" i="2" s="1"/>
  <c r="F130" i="2" l="1"/>
  <c r="E130" i="2" s="1"/>
  <c r="S130" i="2" l="1"/>
  <c r="O130" i="2" s="1"/>
  <c r="D130" i="2" s="1"/>
  <c r="C131" i="2" l="1"/>
  <c r="A131" i="2"/>
  <c r="F131" i="2" l="1"/>
  <c r="E131" i="2" s="1"/>
  <c r="S131" i="2" l="1"/>
  <c r="O131" i="2" s="1"/>
  <c r="D131" i="2" s="1"/>
  <c r="A132" i="2" l="1"/>
  <c r="C132" i="2"/>
  <c r="F132" i="2" l="1"/>
  <c r="E132" i="2" s="1"/>
  <c r="S132" i="2" l="1"/>
  <c r="O132" i="2" s="1"/>
  <c r="D132" i="2" s="1"/>
  <c r="C133" i="2" l="1"/>
  <c r="A133" i="2"/>
  <c r="F133" i="2" l="1"/>
  <c r="E133" i="2" s="1"/>
  <c r="S133" i="2" l="1"/>
  <c r="O133" i="2" s="1"/>
  <c r="D133" i="2" s="1"/>
  <c r="A134" i="2" l="1"/>
  <c r="C134" i="2"/>
  <c r="F134" i="2" l="1"/>
  <c r="E134" i="2" s="1"/>
  <c r="S134" i="2" l="1"/>
  <c r="O134" i="2" s="1"/>
  <c r="D134" i="2" s="1"/>
  <c r="C135" i="2" l="1"/>
  <c r="A135" i="2"/>
  <c r="F135" i="2" l="1"/>
  <c r="E135" i="2" s="1"/>
  <c r="S135" i="2" l="1"/>
  <c r="O135" i="2" s="1"/>
  <c r="D135" i="2" s="1"/>
  <c r="A136" i="2" l="1"/>
  <c r="C136" i="2"/>
  <c r="F136" i="2" l="1"/>
  <c r="E136" i="2" s="1"/>
  <c r="S136" i="2" l="1"/>
  <c r="O136" i="2" s="1"/>
  <c r="D136" i="2" s="1"/>
  <c r="C137" i="2" l="1"/>
  <c r="A137" i="2"/>
  <c r="F137" i="2" l="1"/>
  <c r="E137" i="2" s="1"/>
  <c r="S137" i="2" l="1"/>
  <c r="O137" i="2" s="1"/>
  <c r="D137" i="2" s="1"/>
  <c r="A138" i="2" l="1"/>
  <c r="C138" i="2"/>
  <c r="F138" i="2" l="1"/>
  <c r="E138" i="2" s="1"/>
  <c r="S138" i="2" l="1"/>
  <c r="O138" i="2" s="1"/>
  <c r="D138" i="2" s="1"/>
  <c r="C139" i="2" l="1"/>
  <c r="A139" i="2"/>
  <c r="F139" i="2" l="1"/>
  <c r="E139" i="2" s="1"/>
  <c r="S139" i="2" l="1"/>
  <c r="O139" i="2" s="1"/>
  <c r="D139" i="2" s="1"/>
  <c r="A140" i="2" l="1"/>
  <c r="C140" i="2"/>
  <c r="F140" i="2" l="1"/>
  <c r="E140" i="2" s="1"/>
  <c r="S140" i="2" l="1"/>
  <c r="O140" i="2" s="1"/>
  <c r="D140" i="2" s="1"/>
  <c r="A141" i="2" l="1"/>
  <c r="C141" i="2"/>
  <c r="F141" i="2" l="1"/>
  <c r="E141" i="2" s="1"/>
  <c r="S141" i="2" l="1"/>
  <c r="O141" i="2" s="1"/>
  <c r="O143" i="2" s="1"/>
  <c r="R148" i="2" s="1"/>
  <c r="D141" i="2" l="1"/>
  <c r="C143" i="2"/>
  <c r="A142" i="2"/>
  <c r="F142" i="2" l="1"/>
  <c r="F143" i="2" l="1"/>
  <c r="E142" i="2"/>
  <c r="E143" i="2" l="1"/>
  <c r="R143" i="2" s="1"/>
  <c r="R149" i="2" s="1"/>
  <c r="S142" i="2"/>
  <c r="D142" i="2"/>
  <c r="Q143" i="2" s="1"/>
  <c r="R145" i="2"/>
  <c r="T23" i="2"/>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l="1"/>
  <c r="R150" i="2"/>
</calcChain>
</file>

<file path=xl/sharedStrings.xml><?xml version="1.0" encoding="utf-8"?>
<sst xmlns="http://schemas.openxmlformats.org/spreadsheetml/2006/main" count="483" uniqueCount="67">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</sst>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6"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1">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4"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4" fontId="13" fillId="0" borderId="0" xfId="0" applyNumberFormat="1" applyFont="1" applyProtection="1">
      <protection hidden="1"/>
    </xf>
    <xf numFmtId="165" fontId="12" fillId="0" borderId="0" xfId="0" applyNumberFormat="1" applyFont="1" applyBorder="1" applyAlignment="1" applyProtection="1">
      <alignment wrapText="1"/>
      <protection hidden="1"/>
    </xf>
    <xf numFmtId="0" fontId="12" fillId="0" borderId="0" xfId="0" applyFont="1" applyFill="1" applyBorder="1" applyAlignment="1" applyProtection="1">
      <alignment horizontal="left" vertical="center" wrapText="1"/>
      <protection locked="0"/>
    </xf>
    <xf numFmtId="4" fontId="12" fillId="0" borderId="1" xfId="0" applyNumberFormat="1" applyFont="1" applyFill="1" applyBorder="1" applyAlignment="1" applyProtection="1">
      <alignment vertical="center" wrapText="1"/>
      <protection locked="0" hidden="1"/>
    </xf>
    <xf numFmtId="14" fontId="12" fillId="0" borderId="0" xfId="0" applyNumberFormat="1" applyFont="1" applyProtection="1">
      <protection locked="0"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wrapText="1"/>
      <protection hidden="1"/>
    </xf>
    <xf numFmtId="0" fontId="14" fillId="0" borderId="1" xfId="0" applyFont="1" applyFill="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8" fillId="2" borderId="1" xfId="1" applyFont="1" applyFill="1" applyBorder="1" applyAlignment="1" applyProtection="1">
      <alignment vertic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1" fillId="0" borderId="10"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0" fontId="12" fillId="0" borderId="1" xfId="0" applyFont="1" applyBorder="1" applyAlignment="1" applyProtection="1">
      <alignmen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3" fillId="0" borderId="0" xfId="0" applyFont="1" applyProtection="1">
      <protection locked="0" hidden="1"/>
    </xf>
    <xf numFmtId="3" fontId="12" fillId="0" borderId="1" xfId="0" applyNumberFormat="1" applyFont="1" applyFill="1" applyBorder="1" applyAlignment="1" applyProtection="1">
      <alignment vertical="center" wrapText="1"/>
      <protection hidden="1"/>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120</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16751.312130337254</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48213</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3651</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49">
        <f>(F11+1)/F6*12</f>
        <v>365.2</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30.433333333333334</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34" si="0">IF(S22=0,0,SUM(E23:P23))</f>
        <v>16751.312130337254</v>
      </c>
      <c r="E23" s="22">
        <f t="shared" ref="E23:E34" si="1">IF(S22=0,0,(IF($F$3=$G$4,IF(B23=$F$10,S22,(IF(A23="","",$F$8-F23))),IF(B23=$F$10,S22,(IF(A23="","",$F$5/$F$6))))))</f>
        <v>3607.8291073361579</v>
      </c>
      <c r="F23" s="27">
        <f t="shared" ref="F23:F54" si="2">IF(A23="","",S22*C23*$F$7/$F$12)</f>
        <v>13143.483023001096</v>
      </c>
      <c r="G23" s="27"/>
      <c r="H23" s="27"/>
      <c r="I23" s="27"/>
      <c r="J23" s="27"/>
      <c r="K23" s="27"/>
      <c r="L23" s="27"/>
      <c r="M23" s="27"/>
      <c r="N23" s="27"/>
      <c r="O23" s="27" t="str">
        <f>IF(A23&lt;$F$6,(IF(MOD(A23,12)=0,$O$12*S23+$O$13*$F$4,"")),"")</f>
        <v/>
      </c>
      <c r="P23" s="27"/>
      <c r="Q23" s="27"/>
      <c r="R23" s="27"/>
      <c r="S23" s="24">
        <f t="shared" ref="S23:S33" si="3">IF(S22=0,0,S22-E23)</f>
        <v>996392.17089266388</v>
      </c>
      <c r="T23" s="63">
        <f>F143-F23</f>
        <v>993420.31263034872</v>
      </c>
    </row>
    <row r="24" spans="1:20" ht="18.75" customHeight="1" x14ac:dyDescent="0.25">
      <c r="A24" s="25">
        <f t="shared" ref="A24:A34" si="4">IF(S23&gt;0,A23+1,0)</f>
        <v>3</v>
      </c>
      <c r="B24" s="28">
        <f>IF(EOMONTH(B23,0)=EDATE(B23,0),EOMONTH(B23,1),IF(EOMONTH(B23,0)=$F$10,EOMONTH(B23,1),EDATE(B23,1)))</f>
        <v>44621</v>
      </c>
      <c r="C24" s="26">
        <f t="shared" ref="C24:C33" si="5">IF(S23=0,0,IF(B24=$F$10,$F$10-EOMONTH(B23,-1),B24-B23))</f>
        <v>28</v>
      </c>
      <c r="D24" s="22">
        <f t="shared" si="0"/>
        <v>16751.312130337254</v>
      </c>
      <c r="E24" s="22">
        <f t="shared" si="1"/>
        <v>4528.3194534502491</v>
      </c>
      <c r="F24" s="22">
        <f t="shared" si="2"/>
        <v>12222.992676887005</v>
      </c>
      <c r="G24" s="22"/>
      <c r="H24" s="22"/>
      <c r="I24" s="22"/>
      <c r="J24" s="22"/>
      <c r="K24" s="22"/>
      <c r="L24" s="22"/>
      <c r="M24" s="22"/>
      <c r="N24" s="22"/>
      <c r="O24" s="27" t="str">
        <f t="shared" ref="O24:O34" si="6">IF(A24&lt;$F$6,(IF(MOD(A24,12)=0,$O$12*S24+$O$13*$F$4,"")),"")</f>
        <v/>
      </c>
      <c r="P24" s="22"/>
      <c r="Q24" s="22"/>
      <c r="R24" s="22"/>
      <c r="S24" s="24">
        <f t="shared" si="3"/>
        <v>991863.85143921361</v>
      </c>
      <c r="T24" s="64">
        <f>IF(T23=0,0,T23-F24)</f>
        <v>981197.31995346176</v>
      </c>
    </row>
    <row r="25" spans="1:20" ht="18.75" customHeight="1" x14ac:dyDescent="0.25">
      <c r="A25" s="25">
        <f t="shared" si="4"/>
        <v>4</v>
      </c>
      <c r="B25" s="28">
        <f t="shared" ref="B25:B88" si="7">IF(EOMONTH(B24,0)=EDATE(B24,0),EOMONTH(B24,1),IF(EOMONTH(B24,0)=$F$10,EOMONTH(B24,1),EDATE(B24,1)))</f>
        <v>44652</v>
      </c>
      <c r="C25" s="26">
        <f t="shared" si="5"/>
        <v>31</v>
      </c>
      <c r="D25" s="22">
        <f t="shared" si="0"/>
        <v>16751.312130337254</v>
      </c>
      <c r="E25" s="22">
        <f t="shared" si="1"/>
        <v>3280.2149147334749</v>
      </c>
      <c r="F25" s="22">
        <f t="shared" si="2"/>
        <v>13471.097215603779</v>
      </c>
      <c r="G25" s="22"/>
      <c r="H25" s="22"/>
      <c r="I25" s="22"/>
      <c r="J25" s="22"/>
      <c r="K25" s="22"/>
      <c r="L25" s="22"/>
      <c r="M25" s="22"/>
      <c r="N25" s="22"/>
      <c r="O25" s="27" t="str">
        <f t="shared" si="6"/>
        <v/>
      </c>
      <c r="P25" s="22"/>
      <c r="Q25" s="22"/>
      <c r="R25" s="22"/>
      <c r="S25" s="24">
        <f t="shared" si="3"/>
        <v>988583.63652448019</v>
      </c>
      <c r="T25" s="64">
        <f t="shared" ref="T25:T88" si="8">IF(T24=0,0,T24-F25)</f>
        <v>967726.22273785796</v>
      </c>
    </row>
    <row r="26" spans="1:20" x14ac:dyDescent="0.25">
      <c r="A26" s="25">
        <f t="shared" si="4"/>
        <v>5</v>
      </c>
      <c r="B26" s="28">
        <f t="shared" si="7"/>
        <v>44682</v>
      </c>
      <c r="C26" s="26">
        <f t="shared" si="5"/>
        <v>30</v>
      </c>
      <c r="D26" s="22">
        <f t="shared" si="0"/>
        <v>16751.312130337254</v>
      </c>
      <c r="E26" s="22">
        <f t="shared" si="1"/>
        <v>3757.8798868610629</v>
      </c>
      <c r="F26" s="22">
        <f t="shared" si="2"/>
        <v>12993.432243476191</v>
      </c>
      <c r="G26" s="22"/>
      <c r="H26" s="22"/>
      <c r="I26" s="22"/>
      <c r="J26" s="22"/>
      <c r="K26" s="22"/>
      <c r="L26" s="22"/>
      <c r="M26" s="22"/>
      <c r="N26" s="22"/>
      <c r="O26" s="27" t="str">
        <f t="shared" si="6"/>
        <v/>
      </c>
      <c r="P26" s="22"/>
      <c r="Q26" s="22"/>
      <c r="R26" s="22"/>
      <c r="S26" s="24">
        <f t="shared" si="3"/>
        <v>984825.75663761911</v>
      </c>
      <c r="T26" s="64">
        <f t="shared" si="8"/>
        <v>954732.7904943818</v>
      </c>
    </row>
    <row r="27" spans="1:20" x14ac:dyDescent="0.25">
      <c r="A27" s="25">
        <f t="shared" si="4"/>
        <v>6</v>
      </c>
      <c r="B27" s="28">
        <f t="shared" si="7"/>
        <v>44713</v>
      </c>
      <c r="C27" s="26">
        <f t="shared" si="5"/>
        <v>31</v>
      </c>
      <c r="D27" s="22">
        <f t="shared" si="0"/>
        <v>16751.312130337254</v>
      </c>
      <c r="E27" s="22">
        <f t="shared" si="1"/>
        <v>3375.803496923807</v>
      </c>
      <c r="F27" s="22">
        <f t="shared" si="2"/>
        <v>13375.508633413447</v>
      </c>
      <c r="G27" s="22"/>
      <c r="H27" s="22"/>
      <c r="I27" s="22"/>
      <c r="J27" s="22"/>
      <c r="K27" s="22"/>
      <c r="L27" s="22"/>
      <c r="M27" s="22"/>
      <c r="N27" s="22"/>
      <c r="O27" s="27" t="str">
        <f t="shared" si="6"/>
        <v/>
      </c>
      <c r="P27" s="22"/>
      <c r="Q27" s="22"/>
      <c r="R27" s="22"/>
      <c r="S27" s="24">
        <f t="shared" si="3"/>
        <v>981449.95314069535</v>
      </c>
      <c r="T27" s="64">
        <f t="shared" si="8"/>
        <v>941357.28186096833</v>
      </c>
    </row>
    <row r="28" spans="1:20" x14ac:dyDescent="0.25">
      <c r="A28" s="25">
        <f t="shared" si="4"/>
        <v>7</v>
      </c>
      <c r="B28" s="28">
        <f t="shared" si="7"/>
        <v>44743</v>
      </c>
      <c r="C28" s="26">
        <f t="shared" si="5"/>
        <v>30</v>
      </c>
      <c r="D28" s="22">
        <f t="shared" si="0"/>
        <v>16751.312130337254</v>
      </c>
      <c r="E28" s="22">
        <f t="shared" si="1"/>
        <v>3851.6413333073033</v>
      </c>
      <c r="F28" s="22">
        <f t="shared" si="2"/>
        <v>12899.67079702995</v>
      </c>
      <c r="G28" s="22"/>
      <c r="H28" s="22"/>
      <c r="I28" s="22"/>
      <c r="J28" s="22"/>
      <c r="K28" s="22"/>
      <c r="L28" s="22"/>
      <c r="M28" s="22"/>
      <c r="N28" s="22"/>
      <c r="O28" s="27" t="str">
        <f t="shared" si="6"/>
        <v/>
      </c>
      <c r="P28" s="22"/>
      <c r="Q28" s="22"/>
      <c r="R28" s="22"/>
      <c r="S28" s="24">
        <f t="shared" si="3"/>
        <v>977598.31180738809</v>
      </c>
      <c r="T28" s="64">
        <f t="shared" si="8"/>
        <v>928457.61106393836</v>
      </c>
    </row>
    <row r="29" spans="1:20" x14ac:dyDescent="0.25">
      <c r="A29" s="25">
        <f t="shared" si="4"/>
        <v>8</v>
      </c>
      <c r="B29" s="28">
        <f t="shared" si="7"/>
        <v>44774</v>
      </c>
      <c r="C29" s="26">
        <f t="shared" si="5"/>
        <v>31</v>
      </c>
      <c r="D29" s="22">
        <f t="shared" si="0"/>
        <v>16751.312130337254</v>
      </c>
      <c r="E29" s="22">
        <f t="shared" si="1"/>
        <v>3473.9637552971508</v>
      </c>
      <c r="F29" s="22">
        <f t="shared" si="2"/>
        <v>13277.348375040103</v>
      </c>
      <c r="G29" s="22"/>
      <c r="H29" s="22"/>
      <c r="I29" s="22"/>
      <c r="J29" s="22"/>
      <c r="K29" s="22"/>
      <c r="L29" s="22"/>
      <c r="M29" s="22"/>
      <c r="N29" s="22"/>
      <c r="O29" s="27" t="str">
        <f t="shared" si="6"/>
        <v/>
      </c>
      <c r="P29" s="22"/>
      <c r="Q29" s="22"/>
      <c r="R29" s="22"/>
      <c r="S29" s="24">
        <f t="shared" si="3"/>
        <v>974124.34805209097</v>
      </c>
      <c r="T29" s="64">
        <f t="shared" si="8"/>
        <v>915180.26268889825</v>
      </c>
    </row>
    <row r="30" spans="1:20" x14ac:dyDescent="0.25">
      <c r="A30" s="25">
        <f t="shared" si="4"/>
        <v>9</v>
      </c>
      <c r="B30" s="28">
        <f t="shared" si="7"/>
        <v>44805</v>
      </c>
      <c r="C30" s="26">
        <f t="shared" si="5"/>
        <v>31</v>
      </c>
      <c r="D30" s="22">
        <f t="shared" si="0"/>
        <v>16751.312130337254</v>
      </c>
      <c r="E30" s="22">
        <f t="shared" si="1"/>
        <v>3521.145738392097</v>
      </c>
      <c r="F30" s="22">
        <f t="shared" si="2"/>
        <v>13230.166391945157</v>
      </c>
      <c r="G30" s="22"/>
      <c r="H30" s="22"/>
      <c r="I30" s="22"/>
      <c r="J30" s="22"/>
      <c r="K30" s="22"/>
      <c r="L30" s="22"/>
      <c r="M30" s="22"/>
      <c r="N30" s="22"/>
      <c r="O30" s="27" t="str">
        <f t="shared" si="6"/>
        <v/>
      </c>
      <c r="P30" s="22"/>
      <c r="Q30" s="22"/>
      <c r="R30" s="22"/>
      <c r="S30" s="24">
        <f t="shared" si="3"/>
        <v>970603.20231369883</v>
      </c>
      <c r="T30" s="64">
        <f t="shared" si="8"/>
        <v>901950.09629695304</v>
      </c>
    </row>
    <row r="31" spans="1:20" x14ac:dyDescent="0.25">
      <c r="A31" s="25">
        <f t="shared" si="4"/>
        <v>10</v>
      </c>
      <c r="B31" s="28">
        <f t="shared" si="7"/>
        <v>44835</v>
      </c>
      <c r="C31" s="26">
        <f t="shared" si="5"/>
        <v>30</v>
      </c>
      <c r="D31" s="22">
        <f t="shared" si="0"/>
        <v>16751.312130337254</v>
      </c>
      <c r="E31" s="22">
        <f t="shared" si="1"/>
        <v>3994.2054186566547</v>
      </c>
      <c r="F31" s="22">
        <f t="shared" si="2"/>
        <v>12757.106711680599</v>
      </c>
      <c r="G31" s="22"/>
      <c r="H31" s="22"/>
      <c r="I31" s="22"/>
      <c r="J31" s="22"/>
      <c r="K31" s="22"/>
      <c r="L31" s="22"/>
      <c r="M31" s="22"/>
      <c r="N31" s="22"/>
      <c r="O31" s="27" t="str">
        <f t="shared" si="6"/>
        <v/>
      </c>
      <c r="P31" s="22"/>
      <c r="Q31" s="22"/>
      <c r="R31" s="22"/>
      <c r="S31" s="24">
        <f t="shared" si="3"/>
        <v>966608.99689504213</v>
      </c>
      <c r="T31" s="64">
        <f t="shared" si="8"/>
        <v>889192.98958527239</v>
      </c>
    </row>
    <row r="32" spans="1:20" x14ac:dyDescent="0.25">
      <c r="A32" s="25">
        <f t="shared" si="4"/>
        <v>11</v>
      </c>
      <c r="B32" s="28">
        <f t="shared" si="7"/>
        <v>44866</v>
      </c>
      <c r="C32" s="26">
        <f t="shared" si="5"/>
        <v>31</v>
      </c>
      <c r="D32" s="22">
        <f t="shared" si="0"/>
        <v>16751.312130337254</v>
      </c>
      <c r="E32" s="22">
        <f t="shared" si="1"/>
        <v>3623.2162250814781</v>
      </c>
      <c r="F32" s="22">
        <f t="shared" si="2"/>
        <v>13128.095905255776</v>
      </c>
      <c r="G32" s="22"/>
      <c r="H32" s="22"/>
      <c r="I32" s="22"/>
      <c r="J32" s="22"/>
      <c r="K32" s="22"/>
      <c r="L32" s="22"/>
      <c r="M32" s="22"/>
      <c r="N32" s="22"/>
      <c r="O32" s="27" t="str">
        <f t="shared" si="6"/>
        <v/>
      </c>
      <c r="P32" s="22"/>
      <c r="Q32" s="22"/>
      <c r="R32" s="22"/>
      <c r="S32" s="24">
        <f t="shared" si="3"/>
        <v>962985.78066996066</v>
      </c>
      <c r="T32" s="64">
        <f t="shared" si="8"/>
        <v>876064.89368001663</v>
      </c>
    </row>
    <row r="33" spans="1:20" x14ac:dyDescent="0.25">
      <c r="A33" s="25">
        <f t="shared" si="4"/>
        <v>12</v>
      </c>
      <c r="B33" s="28">
        <f t="shared" si="7"/>
        <v>44896</v>
      </c>
      <c r="C33" s="26">
        <f t="shared" si="5"/>
        <v>30</v>
      </c>
      <c r="D33" s="22">
        <f t="shared" si="0"/>
        <v>16751.312130337254</v>
      </c>
      <c r="E33" s="22">
        <f t="shared" si="1"/>
        <v>4094.3248707101684</v>
      </c>
      <c r="F33" s="22">
        <f t="shared" si="2"/>
        <v>12656.987259627085</v>
      </c>
      <c r="G33" s="22"/>
      <c r="H33" s="22"/>
      <c r="I33" s="22"/>
      <c r="J33" s="22"/>
      <c r="K33" s="22"/>
      <c r="L33" s="22"/>
      <c r="M33" s="22"/>
      <c r="N33" s="22"/>
      <c r="O33" s="27">
        <f t="shared" si="6"/>
        <v>0</v>
      </c>
      <c r="P33" s="22"/>
      <c r="Q33" s="22"/>
      <c r="R33" s="22"/>
      <c r="S33" s="24">
        <f t="shared" si="3"/>
        <v>958891.45579925051</v>
      </c>
      <c r="T33" s="64">
        <f t="shared" si="8"/>
        <v>863407.90642038954</v>
      </c>
    </row>
    <row r="34" spans="1:20" x14ac:dyDescent="0.25">
      <c r="A34" s="25">
        <f t="shared" si="4"/>
        <v>13</v>
      </c>
      <c r="B34" s="28">
        <f t="shared" si="7"/>
        <v>44927</v>
      </c>
      <c r="C34" s="26">
        <f>IF(S33=0,0,IF(B34=$F$10,$F$10-EOMONTH(B33,-1),B34-B33))</f>
        <v>31</v>
      </c>
      <c r="D34" s="22">
        <f t="shared" si="0"/>
        <v>16751.312130337254</v>
      </c>
      <c r="E34" s="22">
        <f t="shared" si="1"/>
        <v>3728.0327744657243</v>
      </c>
      <c r="F34" s="22">
        <f t="shared" si="2"/>
        <v>13023.279355871529</v>
      </c>
      <c r="G34" s="22"/>
      <c r="H34" s="22"/>
      <c r="I34" s="22"/>
      <c r="J34" s="22"/>
      <c r="K34" s="22"/>
      <c r="L34" s="22"/>
      <c r="M34" s="22"/>
      <c r="N34" s="22"/>
      <c r="O34" s="27" t="str">
        <f t="shared" si="6"/>
        <v/>
      </c>
      <c r="P34" s="22"/>
      <c r="Q34" s="22"/>
      <c r="R34" s="22"/>
      <c r="S34" s="24">
        <f t="shared" ref="S34" si="9">IF(S33=0,0,S33-E34)</f>
        <v>955163.42302478477</v>
      </c>
      <c r="T34" s="64">
        <f t="shared" si="8"/>
        <v>850384.62706451805</v>
      </c>
    </row>
    <row r="35" spans="1:20" x14ac:dyDescent="0.25">
      <c r="A35" s="25">
        <f t="shared" ref="A35:A98" si="10">IF(S34&gt;0,A34+1,0)</f>
        <v>14</v>
      </c>
      <c r="B35" s="28">
        <f t="shared" si="7"/>
        <v>44958</v>
      </c>
      <c r="C35" s="26">
        <f t="shared" ref="C35:C98" si="11">IF(S34=0,0,IF(B35=$F$10,$F$10-EOMONTH(B34,-1),B35-B34))</f>
        <v>31</v>
      </c>
      <c r="D35" s="22">
        <f t="shared" ref="D35:D98" si="12">IF(S34=0,0,SUM(E35:P35))</f>
        <v>16751.312130337254</v>
      </c>
      <c r="E35" s="22">
        <f t="shared" ref="E35:E98" si="13">IF(S34=0,0,(IF($F$3=$G$4,IF(B35=$F$10,S34,(IF(A35="","",$F$8-F35))),IF(B35=$F$10,S34,(IF(A35="","",$F$5/$F$6))))))</f>
        <v>3778.665421128786</v>
      </c>
      <c r="F35" s="22">
        <f t="shared" si="2"/>
        <v>12972.646709208468</v>
      </c>
      <c r="G35" s="22"/>
      <c r="H35" s="22"/>
      <c r="I35" s="22"/>
      <c r="J35" s="22"/>
      <c r="K35" s="22"/>
      <c r="L35" s="22"/>
      <c r="M35" s="22"/>
      <c r="N35" s="22"/>
      <c r="O35" s="27" t="str">
        <f t="shared" ref="O35:O98" si="14">IF(A35&lt;$F$6,(IF(MOD(A35,12)=0,$O$12*S35+$O$13*$F$4,"")),"")</f>
        <v/>
      </c>
      <c r="P35" s="22"/>
      <c r="Q35" s="22"/>
      <c r="R35" s="22"/>
      <c r="S35" s="24">
        <f t="shared" ref="S35:S98" si="15">IF(S34=0,0,S34-E35)</f>
        <v>951384.75760365603</v>
      </c>
      <c r="T35" s="64">
        <f t="shared" si="8"/>
        <v>837411.98035530956</v>
      </c>
    </row>
    <row r="36" spans="1:20" x14ac:dyDescent="0.25">
      <c r="A36" s="25">
        <f t="shared" si="10"/>
        <v>15</v>
      </c>
      <c r="B36" s="28">
        <f t="shared" si="7"/>
        <v>44986</v>
      </c>
      <c r="C36" s="26">
        <f t="shared" si="11"/>
        <v>28</v>
      </c>
      <c r="D36" s="22">
        <f t="shared" si="12"/>
        <v>16751.312130337254</v>
      </c>
      <c r="E36" s="22">
        <f t="shared" si="13"/>
        <v>5080.4366810919655</v>
      </c>
      <c r="F36" s="22">
        <f t="shared" si="2"/>
        <v>11670.875449245288</v>
      </c>
      <c r="G36" s="22"/>
      <c r="H36" s="22"/>
      <c r="I36" s="22"/>
      <c r="J36" s="22"/>
      <c r="K36" s="22"/>
      <c r="L36" s="22"/>
      <c r="M36" s="22"/>
      <c r="N36" s="22"/>
      <c r="O36" s="27" t="str">
        <f t="shared" si="14"/>
        <v/>
      </c>
      <c r="P36" s="22"/>
      <c r="Q36" s="22"/>
      <c r="R36" s="22"/>
      <c r="S36" s="24">
        <f t="shared" si="15"/>
        <v>946304.32092256402</v>
      </c>
      <c r="T36" s="64">
        <f t="shared" si="8"/>
        <v>825741.10490606423</v>
      </c>
    </row>
    <row r="37" spans="1:20" x14ac:dyDescent="0.25">
      <c r="A37" s="25">
        <f t="shared" si="10"/>
        <v>16</v>
      </c>
      <c r="B37" s="28">
        <f t="shared" si="7"/>
        <v>45017</v>
      </c>
      <c r="C37" s="26">
        <f t="shared" si="11"/>
        <v>31</v>
      </c>
      <c r="D37" s="22">
        <f t="shared" si="12"/>
        <v>16751.312130337254</v>
      </c>
      <c r="E37" s="22">
        <f t="shared" si="13"/>
        <v>3898.9861944776767</v>
      </c>
      <c r="F37" s="22">
        <f t="shared" si="2"/>
        <v>12852.325935859577</v>
      </c>
      <c r="G37" s="22"/>
      <c r="H37" s="22"/>
      <c r="I37" s="22"/>
      <c r="J37" s="22"/>
      <c r="K37" s="22"/>
      <c r="L37" s="22"/>
      <c r="M37" s="22"/>
      <c r="N37" s="22"/>
      <c r="O37" s="27" t="str">
        <f t="shared" si="14"/>
        <v/>
      </c>
      <c r="P37" s="22"/>
      <c r="Q37" s="22"/>
      <c r="R37" s="22"/>
      <c r="S37" s="24">
        <f t="shared" si="15"/>
        <v>942405.33472808637</v>
      </c>
      <c r="T37" s="64">
        <f t="shared" si="8"/>
        <v>812888.77897020464</v>
      </c>
    </row>
    <row r="38" spans="1:20" x14ac:dyDescent="0.25">
      <c r="A38" s="25">
        <f t="shared" si="10"/>
        <v>17</v>
      </c>
      <c r="B38" s="28">
        <f t="shared" si="7"/>
        <v>45047</v>
      </c>
      <c r="C38" s="26">
        <f t="shared" si="11"/>
        <v>30</v>
      </c>
      <c r="D38" s="22">
        <f t="shared" si="12"/>
        <v>16751.312130337254</v>
      </c>
      <c r="E38" s="22">
        <f t="shared" si="13"/>
        <v>4364.8236125529857</v>
      </c>
      <c r="F38" s="22">
        <f t="shared" si="2"/>
        <v>12386.488517784268</v>
      </c>
      <c r="G38" s="22"/>
      <c r="H38" s="22"/>
      <c r="I38" s="22"/>
      <c r="J38" s="22"/>
      <c r="K38" s="22"/>
      <c r="L38" s="22"/>
      <c r="M38" s="22"/>
      <c r="N38" s="22"/>
      <c r="O38" s="27" t="str">
        <f t="shared" si="14"/>
        <v/>
      </c>
      <c r="P38" s="22"/>
      <c r="Q38" s="22"/>
      <c r="R38" s="22"/>
      <c r="S38" s="24">
        <f t="shared" si="15"/>
        <v>938040.51111553342</v>
      </c>
      <c r="T38" s="64">
        <f t="shared" si="8"/>
        <v>800502.29045242036</v>
      </c>
    </row>
    <row r="39" spans="1:20" x14ac:dyDescent="0.25">
      <c r="A39" s="25">
        <f t="shared" si="10"/>
        <v>18</v>
      </c>
      <c r="B39" s="28">
        <f t="shared" si="7"/>
        <v>45078</v>
      </c>
      <c r="C39" s="26">
        <f t="shared" si="11"/>
        <v>31</v>
      </c>
      <c r="D39" s="22">
        <f t="shared" si="12"/>
        <v>16751.312130337254</v>
      </c>
      <c r="E39" s="22">
        <f t="shared" si="13"/>
        <v>4011.2219465118251</v>
      </c>
      <c r="F39" s="22">
        <f t="shared" si="2"/>
        <v>12740.090183825429</v>
      </c>
      <c r="G39" s="22"/>
      <c r="H39" s="22"/>
      <c r="I39" s="22"/>
      <c r="J39" s="22"/>
      <c r="K39" s="22"/>
      <c r="L39" s="22"/>
      <c r="M39" s="22"/>
      <c r="N39" s="22"/>
      <c r="O39" s="27" t="str">
        <f t="shared" si="14"/>
        <v/>
      </c>
      <c r="P39" s="22"/>
      <c r="Q39" s="22"/>
      <c r="R39" s="22"/>
      <c r="S39" s="24">
        <f t="shared" si="15"/>
        <v>934029.28916902165</v>
      </c>
      <c r="T39" s="64">
        <f t="shared" si="8"/>
        <v>787762.2002685949</v>
      </c>
    </row>
    <row r="40" spans="1:20" x14ac:dyDescent="0.25">
      <c r="A40" s="25">
        <f t="shared" si="10"/>
        <v>19</v>
      </c>
      <c r="B40" s="28">
        <f t="shared" si="7"/>
        <v>45108</v>
      </c>
      <c r="C40" s="26">
        <f t="shared" si="11"/>
        <v>30</v>
      </c>
      <c r="D40" s="22">
        <f t="shared" si="12"/>
        <v>16751.312130337254</v>
      </c>
      <c r="E40" s="22">
        <f t="shared" si="13"/>
        <v>4474.9140251584358</v>
      </c>
      <c r="F40" s="22">
        <f t="shared" si="2"/>
        <v>12276.398105178818</v>
      </c>
      <c r="G40" s="22"/>
      <c r="H40" s="22"/>
      <c r="I40" s="22"/>
      <c r="J40" s="22"/>
      <c r="K40" s="22"/>
      <c r="L40" s="22"/>
      <c r="M40" s="22"/>
      <c r="N40" s="22"/>
      <c r="O40" s="27" t="str">
        <f t="shared" si="14"/>
        <v/>
      </c>
      <c r="P40" s="22"/>
      <c r="Q40" s="22"/>
      <c r="R40" s="22"/>
      <c r="S40" s="24">
        <f t="shared" si="15"/>
        <v>929554.37514386326</v>
      </c>
      <c r="T40" s="64">
        <f t="shared" si="8"/>
        <v>775485.80216341605</v>
      </c>
    </row>
    <row r="41" spans="1:20" x14ac:dyDescent="0.25">
      <c r="A41" s="25">
        <f t="shared" si="10"/>
        <v>20</v>
      </c>
      <c r="B41" s="28">
        <f t="shared" si="7"/>
        <v>45139</v>
      </c>
      <c r="C41" s="26">
        <f t="shared" si="11"/>
        <v>31</v>
      </c>
      <c r="D41" s="22">
        <f t="shared" si="12"/>
        <v>16751.312130337254</v>
      </c>
      <c r="E41" s="22">
        <f t="shared" si="13"/>
        <v>4126.4772433888356</v>
      </c>
      <c r="F41" s="22">
        <f t="shared" si="2"/>
        <v>12624.834886948418</v>
      </c>
      <c r="G41" s="22"/>
      <c r="H41" s="22"/>
      <c r="I41" s="22"/>
      <c r="J41" s="22"/>
      <c r="K41" s="22"/>
      <c r="L41" s="22"/>
      <c r="M41" s="22"/>
      <c r="N41" s="22"/>
      <c r="O41" s="27" t="str">
        <f t="shared" si="14"/>
        <v/>
      </c>
      <c r="P41" s="22"/>
      <c r="Q41" s="22"/>
      <c r="R41" s="22"/>
      <c r="S41" s="24">
        <f t="shared" si="15"/>
        <v>925427.89790047437</v>
      </c>
      <c r="T41" s="64">
        <f t="shared" si="8"/>
        <v>762860.96727646759</v>
      </c>
    </row>
    <row r="42" spans="1:20" x14ac:dyDescent="0.25">
      <c r="A42" s="25">
        <f t="shared" si="10"/>
        <v>21</v>
      </c>
      <c r="B42" s="28">
        <f t="shared" si="7"/>
        <v>45170</v>
      </c>
      <c r="C42" s="26">
        <f t="shared" si="11"/>
        <v>31</v>
      </c>
      <c r="D42" s="22">
        <f t="shared" si="12"/>
        <v>16751.312130337254</v>
      </c>
      <c r="E42" s="22">
        <f t="shared" si="13"/>
        <v>4182.521403101895</v>
      </c>
      <c r="F42" s="22">
        <f t="shared" si="2"/>
        <v>12568.790727235359</v>
      </c>
      <c r="G42" s="22"/>
      <c r="H42" s="22"/>
      <c r="I42" s="22"/>
      <c r="J42" s="22"/>
      <c r="K42" s="22"/>
      <c r="L42" s="22"/>
      <c r="M42" s="22"/>
      <c r="N42" s="22"/>
      <c r="O42" s="27" t="str">
        <f t="shared" si="14"/>
        <v/>
      </c>
      <c r="P42" s="22"/>
      <c r="Q42" s="22"/>
      <c r="R42" s="22"/>
      <c r="S42" s="24">
        <f t="shared" si="15"/>
        <v>921245.37649737252</v>
      </c>
      <c r="T42" s="64">
        <f t="shared" si="8"/>
        <v>750292.17654923222</v>
      </c>
    </row>
    <row r="43" spans="1:20" x14ac:dyDescent="0.25">
      <c r="A43" s="25">
        <f t="shared" si="10"/>
        <v>22</v>
      </c>
      <c r="B43" s="28">
        <f t="shared" si="7"/>
        <v>45200</v>
      </c>
      <c r="C43" s="26">
        <f t="shared" si="11"/>
        <v>30</v>
      </c>
      <c r="D43" s="22">
        <f t="shared" si="12"/>
        <v>16751.312130337254</v>
      </c>
      <c r="E43" s="22">
        <f t="shared" si="13"/>
        <v>4642.9391643257859</v>
      </c>
      <c r="F43" s="22">
        <f t="shared" si="2"/>
        <v>12108.372966011468</v>
      </c>
      <c r="G43" s="22"/>
      <c r="H43" s="22"/>
      <c r="I43" s="22"/>
      <c r="J43" s="22"/>
      <c r="K43" s="22"/>
      <c r="L43" s="22"/>
      <c r="M43" s="22"/>
      <c r="N43" s="22"/>
      <c r="O43" s="27" t="str">
        <f t="shared" si="14"/>
        <v/>
      </c>
      <c r="P43" s="22"/>
      <c r="Q43" s="22"/>
      <c r="R43" s="22"/>
      <c r="S43" s="24">
        <f t="shared" si="15"/>
        <v>916602.43733304669</v>
      </c>
      <c r="T43" s="64">
        <f t="shared" si="8"/>
        <v>738183.8035832207</v>
      </c>
    </row>
    <row r="44" spans="1:20" x14ac:dyDescent="0.25">
      <c r="A44" s="25">
        <f t="shared" si="10"/>
        <v>23</v>
      </c>
      <c r="B44" s="28">
        <f t="shared" si="7"/>
        <v>45231</v>
      </c>
      <c r="C44" s="26">
        <f t="shared" si="11"/>
        <v>31</v>
      </c>
      <c r="D44" s="22">
        <f t="shared" si="12"/>
        <v>16751.312130337254</v>
      </c>
      <c r="E44" s="22">
        <f t="shared" si="13"/>
        <v>4302.3852706113175</v>
      </c>
      <c r="F44" s="22">
        <f t="shared" si="2"/>
        <v>12448.926859725936</v>
      </c>
      <c r="G44" s="22"/>
      <c r="H44" s="22"/>
      <c r="I44" s="22"/>
      <c r="J44" s="22"/>
      <c r="K44" s="22"/>
      <c r="L44" s="22"/>
      <c r="M44" s="22"/>
      <c r="N44" s="22"/>
      <c r="O44" s="27" t="str">
        <f t="shared" si="14"/>
        <v/>
      </c>
      <c r="P44" s="22"/>
      <c r="Q44" s="22"/>
      <c r="R44" s="22"/>
      <c r="S44" s="24">
        <f t="shared" si="15"/>
        <v>912300.05206243542</v>
      </c>
      <c r="T44" s="64">
        <f t="shared" si="8"/>
        <v>725734.87672349473</v>
      </c>
    </row>
    <row r="45" spans="1:20" x14ac:dyDescent="0.25">
      <c r="A45" s="25">
        <f t="shared" si="10"/>
        <v>24</v>
      </c>
      <c r="B45" s="28">
        <f t="shared" si="7"/>
        <v>45261</v>
      </c>
      <c r="C45" s="26">
        <f t="shared" si="11"/>
        <v>30</v>
      </c>
      <c r="D45" s="22">
        <f t="shared" si="12"/>
        <v>16751.312130337254</v>
      </c>
      <c r="E45" s="22">
        <f t="shared" si="13"/>
        <v>4760.5118841716176</v>
      </c>
      <c r="F45" s="22">
        <f t="shared" si="2"/>
        <v>11990.800246165636</v>
      </c>
      <c r="G45" s="22"/>
      <c r="H45" s="22"/>
      <c r="I45" s="22"/>
      <c r="J45" s="22"/>
      <c r="K45" s="22"/>
      <c r="L45" s="22"/>
      <c r="M45" s="22"/>
      <c r="N45" s="22"/>
      <c r="O45" s="27">
        <f t="shared" si="14"/>
        <v>0</v>
      </c>
      <c r="P45" s="22"/>
      <c r="Q45" s="22"/>
      <c r="R45" s="22"/>
      <c r="S45" s="24">
        <f t="shared" si="15"/>
        <v>907539.54017826379</v>
      </c>
      <c r="T45" s="64">
        <f t="shared" si="8"/>
        <v>713744.07647732913</v>
      </c>
    </row>
    <row r="46" spans="1:20" x14ac:dyDescent="0.25">
      <c r="A46" s="25">
        <f t="shared" si="10"/>
        <v>25</v>
      </c>
      <c r="B46" s="28">
        <f t="shared" si="7"/>
        <v>45292</v>
      </c>
      <c r="C46" s="26">
        <f t="shared" si="11"/>
        <v>31</v>
      </c>
      <c r="D46" s="22">
        <f t="shared" si="12"/>
        <v>16751.312130337254</v>
      </c>
      <c r="E46" s="22">
        <f t="shared" si="13"/>
        <v>4425.4739066675156</v>
      </c>
      <c r="F46" s="22">
        <f t="shared" si="2"/>
        <v>12325.838223669738</v>
      </c>
      <c r="G46" s="22"/>
      <c r="H46" s="22"/>
      <c r="I46" s="22"/>
      <c r="J46" s="22"/>
      <c r="K46" s="22"/>
      <c r="L46" s="22"/>
      <c r="M46" s="22"/>
      <c r="N46" s="22"/>
      <c r="O46" s="27" t="str">
        <f t="shared" si="14"/>
        <v/>
      </c>
      <c r="P46" s="22"/>
      <c r="Q46" s="22"/>
      <c r="R46" s="22"/>
      <c r="S46" s="24">
        <f t="shared" si="15"/>
        <v>903114.06627159624</v>
      </c>
      <c r="T46" s="64">
        <f t="shared" si="8"/>
        <v>701418.23825365934</v>
      </c>
    </row>
    <row r="47" spans="1:20" x14ac:dyDescent="0.25">
      <c r="A47" s="25">
        <f t="shared" si="10"/>
        <v>26</v>
      </c>
      <c r="B47" s="28">
        <f t="shared" si="7"/>
        <v>45323</v>
      </c>
      <c r="C47" s="26">
        <f t="shared" si="11"/>
        <v>31</v>
      </c>
      <c r="D47" s="22">
        <f t="shared" si="12"/>
        <v>16751.312130337254</v>
      </c>
      <c r="E47" s="22">
        <f t="shared" si="13"/>
        <v>4485.5789192005686</v>
      </c>
      <c r="F47" s="22">
        <f t="shared" si="2"/>
        <v>12265.733211136685</v>
      </c>
      <c r="G47" s="22"/>
      <c r="H47" s="22"/>
      <c r="I47" s="22"/>
      <c r="J47" s="22"/>
      <c r="K47" s="22"/>
      <c r="L47" s="22"/>
      <c r="M47" s="22"/>
      <c r="N47" s="22"/>
      <c r="O47" s="27" t="str">
        <f t="shared" si="14"/>
        <v/>
      </c>
      <c r="P47" s="22"/>
      <c r="Q47" s="22"/>
      <c r="R47" s="22"/>
      <c r="S47" s="24">
        <f t="shared" si="15"/>
        <v>898628.48735239566</v>
      </c>
      <c r="T47" s="64">
        <f t="shared" si="8"/>
        <v>689152.50504252268</v>
      </c>
    </row>
    <row r="48" spans="1:20" x14ac:dyDescent="0.25">
      <c r="A48" s="25">
        <f t="shared" si="10"/>
        <v>27</v>
      </c>
      <c r="B48" s="28">
        <f t="shared" si="7"/>
        <v>45352</v>
      </c>
      <c r="C48" s="26">
        <f t="shared" si="11"/>
        <v>29</v>
      </c>
      <c r="D48" s="22">
        <f t="shared" si="12"/>
        <v>16751.312130337254</v>
      </c>
      <c r="E48" s="22">
        <f t="shared" si="13"/>
        <v>5333.9074717526</v>
      </c>
      <c r="F48" s="22">
        <f t="shared" si="2"/>
        <v>11417.404658584654</v>
      </c>
      <c r="G48" s="22"/>
      <c r="H48" s="22"/>
      <c r="I48" s="22"/>
      <c r="J48" s="22"/>
      <c r="K48" s="22"/>
      <c r="L48" s="22"/>
      <c r="M48" s="22"/>
      <c r="N48" s="22"/>
      <c r="O48" s="27" t="str">
        <f t="shared" si="14"/>
        <v/>
      </c>
      <c r="P48" s="22"/>
      <c r="Q48" s="22"/>
      <c r="R48" s="22"/>
      <c r="S48" s="24">
        <f t="shared" si="15"/>
        <v>893294.57988064305</v>
      </c>
      <c r="T48" s="64">
        <f t="shared" si="8"/>
        <v>677735.10038393806</v>
      </c>
    </row>
    <row r="49" spans="1:20" x14ac:dyDescent="0.25">
      <c r="A49" s="25">
        <f t="shared" si="10"/>
        <v>28</v>
      </c>
      <c r="B49" s="28">
        <f t="shared" si="7"/>
        <v>45383</v>
      </c>
      <c r="C49" s="26">
        <f t="shared" si="11"/>
        <v>31</v>
      </c>
      <c r="D49" s="22">
        <f t="shared" si="12"/>
        <v>16751.312130337254</v>
      </c>
      <c r="E49" s="22">
        <f t="shared" si="13"/>
        <v>4618.9432469637868</v>
      </c>
      <c r="F49" s="22">
        <f t="shared" si="2"/>
        <v>12132.368883373467</v>
      </c>
      <c r="G49" s="22"/>
      <c r="H49" s="22"/>
      <c r="I49" s="22"/>
      <c r="J49" s="22"/>
      <c r="K49" s="22"/>
      <c r="L49" s="22"/>
      <c r="M49" s="22"/>
      <c r="N49" s="22"/>
      <c r="O49" s="27" t="str">
        <f t="shared" si="14"/>
        <v/>
      </c>
      <c r="P49" s="22"/>
      <c r="Q49" s="22"/>
      <c r="R49" s="22"/>
      <c r="S49" s="24">
        <f t="shared" si="15"/>
        <v>888675.63663367927</v>
      </c>
      <c r="T49" s="64">
        <f t="shared" si="8"/>
        <v>665602.73150056461</v>
      </c>
    </row>
    <row r="50" spans="1:20" x14ac:dyDescent="0.25">
      <c r="A50" s="25">
        <f t="shared" si="10"/>
        <v>29</v>
      </c>
      <c r="B50" s="28">
        <f t="shared" si="7"/>
        <v>45413</v>
      </c>
      <c r="C50" s="26">
        <f t="shared" si="11"/>
        <v>30</v>
      </c>
      <c r="D50" s="22">
        <f t="shared" si="12"/>
        <v>16751.312130337254</v>
      </c>
      <c r="E50" s="22">
        <f t="shared" si="13"/>
        <v>5071.0189872878</v>
      </c>
      <c r="F50" s="22">
        <f t="shared" si="2"/>
        <v>11680.293143049454</v>
      </c>
      <c r="G50" s="22"/>
      <c r="H50" s="22"/>
      <c r="I50" s="22"/>
      <c r="J50" s="22"/>
      <c r="K50" s="22"/>
      <c r="L50" s="22"/>
      <c r="M50" s="22"/>
      <c r="N50" s="22"/>
      <c r="O50" s="27" t="str">
        <f t="shared" si="14"/>
        <v/>
      </c>
      <c r="P50" s="22"/>
      <c r="Q50" s="22"/>
      <c r="R50" s="22"/>
      <c r="S50" s="24">
        <f t="shared" si="15"/>
        <v>883604.6176463915</v>
      </c>
      <c r="T50" s="64">
        <f t="shared" si="8"/>
        <v>653922.43835751514</v>
      </c>
    </row>
    <row r="51" spans="1:20" x14ac:dyDescent="0.25">
      <c r="A51" s="25">
        <f t="shared" si="10"/>
        <v>30</v>
      </c>
      <c r="B51" s="28">
        <f t="shared" si="7"/>
        <v>45444</v>
      </c>
      <c r="C51" s="26">
        <f t="shared" si="11"/>
        <v>31</v>
      </c>
      <c r="D51" s="22">
        <f t="shared" si="12"/>
        <v>16751.312130337254</v>
      </c>
      <c r="E51" s="22">
        <f t="shared" si="13"/>
        <v>4750.5484295538408</v>
      </c>
      <c r="F51" s="22">
        <f t="shared" si="2"/>
        <v>12000.763700783413</v>
      </c>
      <c r="G51" s="22"/>
      <c r="H51" s="22"/>
      <c r="I51" s="22"/>
      <c r="J51" s="22"/>
      <c r="K51" s="22"/>
      <c r="L51" s="22"/>
      <c r="M51" s="22"/>
      <c r="N51" s="22"/>
      <c r="O51" s="27" t="str">
        <f t="shared" si="14"/>
        <v/>
      </c>
      <c r="P51" s="22"/>
      <c r="Q51" s="22"/>
      <c r="R51" s="22"/>
      <c r="S51" s="24">
        <f t="shared" si="15"/>
        <v>878854.06921683764</v>
      </c>
      <c r="T51" s="64">
        <f t="shared" si="8"/>
        <v>641921.67465673178</v>
      </c>
    </row>
    <row r="52" spans="1:20" x14ac:dyDescent="0.25">
      <c r="A52" s="25">
        <f t="shared" si="10"/>
        <v>31</v>
      </c>
      <c r="B52" s="28">
        <f t="shared" si="7"/>
        <v>45474</v>
      </c>
      <c r="C52" s="26">
        <f t="shared" si="11"/>
        <v>30</v>
      </c>
      <c r="D52" s="22">
        <f t="shared" si="12"/>
        <v>16751.312130337254</v>
      </c>
      <c r="E52" s="22">
        <f t="shared" si="13"/>
        <v>5200.1085918903173</v>
      </c>
      <c r="F52" s="22">
        <f t="shared" si="2"/>
        <v>11551.203538446936</v>
      </c>
      <c r="G52" s="22"/>
      <c r="H52" s="22"/>
      <c r="I52" s="22"/>
      <c r="J52" s="22"/>
      <c r="K52" s="22"/>
      <c r="L52" s="22"/>
      <c r="M52" s="22"/>
      <c r="N52" s="22"/>
      <c r="O52" s="27" t="str">
        <f t="shared" si="14"/>
        <v/>
      </c>
      <c r="P52" s="22"/>
      <c r="Q52" s="22"/>
      <c r="R52" s="22"/>
      <c r="S52" s="24">
        <f t="shared" si="15"/>
        <v>873653.96062494733</v>
      </c>
      <c r="T52" s="64">
        <f t="shared" si="8"/>
        <v>630370.47111828486</v>
      </c>
    </row>
    <row r="53" spans="1:20" x14ac:dyDescent="0.25">
      <c r="A53" s="25">
        <f t="shared" si="10"/>
        <v>32</v>
      </c>
      <c r="B53" s="28">
        <f t="shared" si="7"/>
        <v>45505</v>
      </c>
      <c r="C53" s="26">
        <f t="shared" si="11"/>
        <v>31</v>
      </c>
      <c r="D53" s="22">
        <f t="shared" si="12"/>
        <v>16751.312130337254</v>
      </c>
      <c r="E53" s="22">
        <f t="shared" si="13"/>
        <v>4885.6942642372032</v>
      </c>
      <c r="F53" s="22">
        <f t="shared" si="2"/>
        <v>11865.61786610005</v>
      </c>
      <c r="G53" s="22"/>
      <c r="H53" s="22"/>
      <c r="I53" s="22"/>
      <c r="J53" s="22"/>
      <c r="K53" s="22"/>
      <c r="L53" s="22"/>
      <c r="M53" s="22"/>
      <c r="N53" s="22"/>
      <c r="O53" s="27" t="str">
        <f t="shared" si="14"/>
        <v/>
      </c>
      <c r="P53" s="22"/>
      <c r="Q53" s="22"/>
      <c r="R53" s="22"/>
      <c r="S53" s="24">
        <f t="shared" si="15"/>
        <v>868768.26636071014</v>
      </c>
      <c r="T53" s="64">
        <f t="shared" si="8"/>
        <v>618504.85325218481</v>
      </c>
    </row>
    <row r="54" spans="1:20" x14ac:dyDescent="0.25">
      <c r="A54" s="25">
        <f t="shared" si="10"/>
        <v>33</v>
      </c>
      <c r="B54" s="28">
        <f t="shared" si="7"/>
        <v>45536</v>
      </c>
      <c r="C54" s="26">
        <f t="shared" si="11"/>
        <v>31</v>
      </c>
      <c r="D54" s="22">
        <f t="shared" si="12"/>
        <v>16751.312130337254</v>
      </c>
      <c r="E54" s="22">
        <f t="shared" si="13"/>
        <v>4952.0498051753639</v>
      </c>
      <c r="F54" s="22">
        <f t="shared" si="2"/>
        <v>11799.26232516189</v>
      </c>
      <c r="G54" s="22"/>
      <c r="H54" s="22"/>
      <c r="I54" s="22"/>
      <c r="J54" s="22"/>
      <c r="K54" s="22"/>
      <c r="L54" s="22"/>
      <c r="M54" s="22"/>
      <c r="N54" s="22"/>
      <c r="O54" s="27" t="str">
        <f t="shared" si="14"/>
        <v/>
      </c>
      <c r="P54" s="22"/>
      <c r="Q54" s="22"/>
      <c r="R54" s="22"/>
      <c r="S54" s="24">
        <f t="shared" si="15"/>
        <v>863816.21655553475</v>
      </c>
      <c r="T54" s="64">
        <f t="shared" si="8"/>
        <v>606705.59092702297</v>
      </c>
    </row>
    <row r="55" spans="1:20" x14ac:dyDescent="0.25">
      <c r="A55" s="25">
        <f t="shared" si="10"/>
        <v>34</v>
      </c>
      <c r="B55" s="28">
        <f t="shared" si="7"/>
        <v>45566</v>
      </c>
      <c r="C55" s="26">
        <f t="shared" si="11"/>
        <v>30</v>
      </c>
      <c r="D55" s="22">
        <f t="shared" si="12"/>
        <v>16751.312130337254</v>
      </c>
      <c r="E55" s="22">
        <f t="shared" si="13"/>
        <v>5397.7583530465436</v>
      </c>
      <c r="F55" s="22">
        <f t="shared" ref="F55:F86" si="16">IF(A55="","",S54*C55*$F$7/$F$12)</f>
        <v>11353.55377729071</v>
      </c>
      <c r="G55" s="22"/>
      <c r="H55" s="22"/>
      <c r="I55" s="22"/>
      <c r="J55" s="22"/>
      <c r="K55" s="22"/>
      <c r="L55" s="22"/>
      <c r="M55" s="22"/>
      <c r="N55" s="22"/>
      <c r="O55" s="27" t="str">
        <f t="shared" si="14"/>
        <v/>
      </c>
      <c r="P55" s="22"/>
      <c r="Q55" s="22"/>
      <c r="R55" s="22"/>
      <c r="S55" s="24">
        <f t="shared" si="15"/>
        <v>858418.45820248825</v>
      </c>
      <c r="T55" s="64">
        <f t="shared" si="8"/>
        <v>595352.03714973223</v>
      </c>
    </row>
    <row r="56" spans="1:20" x14ac:dyDescent="0.25">
      <c r="A56" s="25">
        <f t="shared" si="10"/>
        <v>35</v>
      </c>
      <c r="B56" s="28">
        <f t="shared" si="7"/>
        <v>45597</v>
      </c>
      <c r="C56" s="26">
        <f t="shared" si="11"/>
        <v>31</v>
      </c>
      <c r="D56" s="22">
        <f t="shared" si="12"/>
        <v>16751.312130337254</v>
      </c>
      <c r="E56" s="22">
        <f t="shared" si="13"/>
        <v>5092.6167505882349</v>
      </c>
      <c r="F56" s="22">
        <f t="shared" si="16"/>
        <v>11658.695379749019</v>
      </c>
      <c r="G56" s="22"/>
      <c r="H56" s="22"/>
      <c r="I56" s="22"/>
      <c r="J56" s="22"/>
      <c r="K56" s="22"/>
      <c r="L56" s="22"/>
      <c r="M56" s="22"/>
      <c r="N56" s="22"/>
      <c r="O56" s="27" t="str">
        <f t="shared" si="14"/>
        <v/>
      </c>
      <c r="P56" s="22"/>
      <c r="Q56" s="22"/>
      <c r="R56" s="22"/>
      <c r="S56" s="24">
        <f t="shared" si="15"/>
        <v>853325.84145189996</v>
      </c>
      <c r="T56" s="64">
        <f t="shared" si="8"/>
        <v>583693.34176998318</v>
      </c>
    </row>
    <row r="57" spans="1:20" x14ac:dyDescent="0.25">
      <c r="A57" s="25">
        <f t="shared" si="10"/>
        <v>36</v>
      </c>
      <c r="B57" s="28">
        <f t="shared" si="7"/>
        <v>45627</v>
      </c>
      <c r="C57" s="26">
        <f t="shared" si="11"/>
        <v>30</v>
      </c>
      <c r="D57" s="22">
        <f t="shared" si="12"/>
        <v>16751.312130337254</v>
      </c>
      <c r="E57" s="22">
        <f t="shared" si="13"/>
        <v>5535.6384201260807</v>
      </c>
      <c r="F57" s="22">
        <f t="shared" si="16"/>
        <v>11215.673710211173</v>
      </c>
      <c r="G57" s="22"/>
      <c r="H57" s="22"/>
      <c r="I57" s="22"/>
      <c r="J57" s="22"/>
      <c r="K57" s="22"/>
      <c r="L57" s="22"/>
      <c r="M57" s="22"/>
      <c r="N57" s="22"/>
      <c r="O57" s="27">
        <f t="shared" si="14"/>
        <v>0</v>
      </c>
      <c r="P57" s="22"/>
      <c r="Q57" s="22"/>
      <c r="R57" s="22"/>
      <c r="S57" s="24">
        <f t="shared" si="15"/>
        <v>847790.20303177391</v>
      </c>
      <c r="T57" s="64">
        <f t="shared" si="8"/>
        <v>572477.668059772</v>
      </c>
    </row>
    <row r="58" spans="1:20" x14ac:dyDescent="0.25">
      <c r="A58" s="25">
        <f t="shared" si="10"/>
        <v>37</v>
      </c>
      <c r="B58" s="28">
        <f t="shared" si="7"/>
        <v>45658</v>
      </c>
      <c r="C58" s="26">
        <f t="shared" si="11"/>
        <v>31</v>
      </c>
      <c r="D58" s="22">
        <f t="shared" si="12"/>
        <v>16751.312130337254</v>
      </c>
      <c r="E58" s="22">
        <f t="shared" si="13"/>
        <v>5236.9654517019881</v>
      </c>
      <c r="F58" s="22">
        <f t="shared" si="16"/>
        <v>11514.346678635266</v>
      </c>
      <c r="G58" s="22"/>
      <c r="H58" s="22"/>
      <c r="I58" s="22"/>
      <c r="J58" s="22"/>
      <c r="K58" s="22"/>
      <c r="L58" s="22"/>
      <c r="M58" s="22"/>
      <c r="N58" s="22"/>
      <c r="O58" s="27" t="str">
        <f t="shared" si="14"/>
        <v/>
      </c>
      <c r="P58" s="22"/>
      <c r="Q58" s="22"/>
      <c r="R58" s="22"/>
      <c r="S58" s="24">
        <f t="shared" si="15"/>
        <v>842553.2375800719</v>
      </c>
      <c r="T58" s="64">
        <f t="shared" si="8"/>
        <v>560963.32138113678</v>
      </c>
    </row>
    <row r="59" spans="1:20" x14ac:dyDescent="0.25">
      <c r="A59" s="25">
        <f t="shared" si="10"/>
        <v>38</v>
      </c>
      <c r="B59" s="28">
        <f t="shared" si="7"/>
        <v>45689</v>
      </c>
      <c r="C59" s="26">
        <f t="shared" si="11"/>
        <v>31</v>
      </c>
      <c r="D59" s="22">
        <f t="shared" si="12"/>
        <v>16751.312130337254</v>
      </c>
      <c r="E59" s="22">
        <f t="shared" si="13"/>
        <v>5308.0918170920268</v>
      </c>
      <c r="F59" s="22">
        <f t="shared" si="16"/>
        <v>11443.220313245227</v>
      </c>
      <c r="G59" s="22"/>
      <c r="H59" s="22"/>
      <c r="I59" s="22"/>
      <c r="J59" s="22"/>
      <c r="K59" s="22"/>
      <c r="L59" s="22"/>
      <c r="M59" s="22"/>
      <c r="N59" s="22"/>
      <c r="O59" s="27" t="str">
        <f t="shared" si="14"/>
        <v/>
      </c>
      <c r="P59" s="22"/>
      <c r="Q59" s="22"/>
      <c r="R59" s="22"/>
      <c r="S59" s="24">
        <f t="shared" si="15"/>
        <v>837245.14576297987</v>
      </c>
      <c r="T59" s="64">
        <f t="shared" si="8"/>
        <v>549520.10106789158</v>
      </c>
    </row>
    <row r="60" spans="1:20" x14ac:dyDescent="0.25">
      <c r="A60" s="25">
        <f t="shared" si="10"/>
        <v>39</v>
      </c>
      <c r="B60" s="28">
        <f t="shared" si="7"/>
        <v>45717</v>
      </c>
      <c r="C60" s="26">
        <f t="shared" si="11"/>
        <v>28</v>
      </c>
      <c r="D60" s="22">
        <f t="shared" si="12"/>
        <v>16751.312130337254</v>
      </c>
      <c r="E60" s="22">
        <f t="shared" si="13"/>
        <v>6480.6159282065037</v>
      </c>
      <c r="F60" s="22">
        <f t="shared" si="16"/>
        <v>10270.69620213075</v>
      </c>
      <c r="G60" s="22"/>
      <c r="H60" s="22"/>
      <c r="I60" s="22"/>
      <c r="J60" s="22"/>
      <c r="K60" s="22"/>
      <c r="L60" s="22"/>
      <c r="M60" s="22"/>
      <c r="N60" s="22"/>
      <c r="O60" s="27" t="str">
        <f t="shared" si="14"/>
        <v/>
      </c>
      <c r="P60" s="22"/>
      <c r="Q60" s="22"/>
      <c r="R60" s="22"/>
      <c r="S60" s="24">
        <f t="shared" si="15"/>
        <v>830764.52983477339</v>
      </c>
      <c r="T60" s="64">
        <f t="shared" si="8"/>
        <v>539249.40486576082</v>
      </c>
    </row>
    <row r="61" spans="1:20" x14ac:dyDescent="0.25">
      <c r="A61" s="25">
        <f t="shared" si="10"/>
        <v>40</v>
      </c>
      <c r="B61" s="28">
        <f t="shared" si="7"/>
        <v>45748</v>
      </c>
      <c r="C61" s="26">
        <f t="shared" si="11"/>
        <v>31</v>
      </c>
      <c r="D61" s="22">
        <f t="shared" si="12"/>
        <v>16751.312130337254</v>
      </c>
      <c r="E61" s="22">
        <f t="shared" si="13"/>
        <v>5468.2013198759269</v>
      </c>
      <c r="F61" s="22">
        <f t="shared" si="16"/>
        <v>11283.110810461327</v>
      </c>
      <c r="G61" s="22"/>
      <c r="H61" s="22"/>
      <c r="I61" s="22"/>
      <c r="J61" s="22"/>
      <c r="K61" s="22"/>
      <c r="L61" s="22"/>
      <c r="M61" s="22"/>
      <c r="N61" s="22"/>
      <c r="O61" s="27" t="str">
        <f t="shared" si="14"/>
        <v/>
      </c>
      <c r="P61" s="22"/>
      <c r="Q61" s="22"/>
      <c r="R61" s="22"/>
      <c r="S61" s="24">
        <f t="shared" si="15"/>
        <v>825296.3285148975</v>
      </c>
      <c r="T61" s="64">
        <f t="shared" si="8"/>
        <v>527966.29405529948</v>
      </c>
    </row>
    <row r="62" spans="1:20" x14ac:dyDescent="0.25">
      <c r="A62" s="25">
        <f t="shared" si="10"/>
        <v>41</v>
      </c>
      <c r="B62" s="28">
        <f t="shared" si="7"/>
        <v>45778</v>
      </c>
      <c r="C62" s="26">
        <f t="shared" si="11"/>
        <v>30</v>
      </c>
      <c r="D62" s="22">
        <f t="shared" si="12"/>
        <v>16751.312130337254</v>
      </c>
      <c r="E62" s="22">
        <f t="shared" si="13"/>
        <v>5904.0438475565643</v>
      </c>
      <c r="F62" s="22">
        <f t="shared" si="16"/>
        <v>10847.268282780689</v>
      </c>
      <c r="G62" s="22"/>
      <c r="H62" s="22"/>
      <c r="I62" s="22"/>
      <c r="J62" s="22"/>
      <c r="K62" s="22"/>
      <c r="L62" s="22"/>
      <c r="M62" s="22"/>
      <c r="N62" s="22"/>
      <c r="O62" s="27" t="str">
        <f t="shared" si="14"/>
        <v/>
      </c>
      <c r="P62" s="22"/>
      <c r="Q62" s="22"/>
      <c r="R62" s="22"/>
      <c r="S62" s="24">
        <f t="shared" si="15"/>
        <v>819392.28466734092</v>
      </c>
      <c r="T62" s="64">
        <f t="shared" si="8"/>
        <v>517119.02577251877</v>
      </c>
    </row>
    <row r="63" spans="1:20" x14ac:dyDescent="0.25">
      <c r="A63" s="25">
        <f t="shared" si="10"/>
        <v>42</v>
      </c>
      <c r="B63" s="28">
        <f t="shared" si="7"/>
        <v>45809</v>
      </c>
      <c r="C63" s="26">
        <f t="shared" si="11"/>
        <v>31</v>
      </c>
      <c r="D63" s="22">
        <f t="shared" si="12"/>
        <v>16751.312130337254</v>
      </c>
      <c r="E63" s="22">
        <f t="shared" si="13"/>
        <v>5622.6545948772</v>
      </c>
      <c r="F63" s="22">
        <f t="shared" si="16"/>
        <v>11128.657535460054</v>
      </c>
      <c r="G63" s="22"/>
      <c r="H63" s="22"/>
      <c r="I63" s="22"/>
      <c r="J63" s="22"/>
      <c r="K63" s="22"/>
      <c r="L63" s="22"/>
      <c r="M63" s="22"/>
      <c r="N63" s="22"/>
      <c r="O63" s="27" t="str">
        <f t="shared" si="14"/>
        <v/>
      </c>
      <c r="P63" s="22"/>
      <c r="Q63" s="22"/>
      <c r="R63" s="22"/>
      <c r="S63" s="24">
        <f t="shared" si="15"/>
        <v>813769.63007246377</v>
      </c>
      <c r="T63" s="64">
        <f t="shared" si="8"/>
        <v>505990.36823705869</v>
      </c>
    </row>
    <row r="64" spans="1:20" x14ac:dyDescent="0.25">
      <c r="A64" s="25">
        <f t="shared" si="10"/>
        <v>43</v>
      </c>
      <c r="B64" s="28">
        <f t="shared" si="7"/>
        <v>45839</v>
      </c>
      <c r="C64" s="26">
        <f t="shared" si="11"/>
        <v>30</v>
      </c>
      <c r="D64" s="22">
        <f t="shared" si="12"/>
        <v>16751.312130337254</v>
      </c>
      <c r="E64" s="22">
        <f t="shared" si="13"/>
        <v>6055.5448128459448</v>
      </c>
      <c r="F64" s="22">
        <f t="shared" si="16"/>
        <v>10695.767317491309</v>
      </c>
      <c r="G64" s="22"/>
      <c r="H64" s="22"/>
      <c r="I64" s="22"/>
      <c r="J64" s="22"/>
      <c r="K64" s="22"/>
      <c r="L64" s="22"/>
      <c r="M64" s="22"/>
      <c r="N64" s="22"/>
      <c r="O64" s="27" t="str">
        <f t="shared" si="14"/>
        <v/>
      </c>
      <c r="P64" s="22"/>
      <c r="Q64" s="22"/>
      <c r="R64" s="22"/>
      <c r="S64" s="24">
        <f t="shared" si="15"/>
        <v>807714.08525961777</v>
      </c>
      <c r="T64" s="64">
        <f t="shared" si="8"/>
        <v>495294.6009195674</v>
      </c>
    </row>
    <row r="65" spans="1:20" x14ac:dyDescent="0.25">
      <c r="A65" s="25">
        <f t="shared" si="10"/>
        <v>44</v>
      </c>
      <c r="B65" s="28">
        <f t="shared" si="7"/>
        <v>45870</v>
      </c>
      <c r="C65" s="26">
        <f t="shared" si="11"/>
        <v>31</v>
      </c>
      <c r="D65" s="22">
        <f t="shared" si="12"/>
        <v>16751.312130337254</v>
      </c>
      <c r="E65" s="22">
        <f t="shared" si="13"/>
        <v>5781.2632177203195</v>
      </c>
      <c r="F65" s="22">
        <f t="shared" si="16"/>
        <v>10970.048912616934</v>
      </c>
      <c r="G65" s="22"/>
      <c r="H65" s="22"/>
      <c r="I65" s="22"/>
      <c r="J65" s="22"/>
      <c r="K65" s="22"/>
      <c r="L65" s="22"/>
      <c r="M65" s="22"/>
      <c r="N65" s="22"/>
      <c r="O65" s="27" t="str">
        <f t="shared" si="14"/>
        <v/>
      </c>
      <c r="P65" s="22"/>
      <c r="Q65" s="22"/>
      <c r="R65" s="22"/>
      <c r="S65" s="24">
        <f t="shared" si="15"/>
        <v>801932.82204189745</v>
      </c>
      <c r="T65" s="64">
        <f t="shared" si="8"/>
        <v>484324.55200695049</v>
      </c>
    </row>
    <row r="66" spans="1:20" x14ac:dyDescent="0.25">
      <c r="A66" s="25">
        <f t="shared" si="10"/>
        <v>45</v>
      </c>
      <c r="B66" s="28">
        <f t="shared" si="7"/>
        <v>45901</v>
      </c>
      <c r="C66" s="26">
        <f t="shared" si="11"/>
        <v>31</v>
      </c>
      <c r="D66" s="22">
        <f t="shared" si="12"/>
        <v>16751.312130337254</v>
      </c>
      <c r="E66" s="22">
        <f t="shared" si="13"/>
        <v>5859.7820171723815</v>
      </c>
      <c r="F66" s="22">
        <f t="shared" si="16"/>
        <v>10891.530113164872</v>
      </c>
      <c r="G66" s="22"/>
      <c r="H66" s="22"/>
      <c r="I66" s="22"/>
      <c r="J66" s="22"/>
      <c r="K66" s="22"/>
      <c r="L66" s="22"/>
      <c r="M66" s="22"/>
      <c r="N66" s="22"/>
      <c r="O66" s="27" t="str">
        <f t="shared" si="14"/>
        <v/>
      </c>
      <c r="P66" s="22"/>
      <c r="Q66" s="22"/>
      <c r="R66" s="22"/>
      <c r="S66" s="24">
        <f t="shared" si="15"/>
        <v>796073.04002472502</v>
      </c>
      <c r="T66" s="64">
        <f t="shared" si="8"/>
        <v>473433.02189378563</v>
      </c>
    </row>
    <row r="67" spans="1:20" x14ac:dyDescent="0.25">
      <c r="A67" s="25">
        <f t="shared" si="10"/>
        <v>46</v>
      </c>
      <c r="B67" s="28">
        <f t="shared" si="7"/>
        <v>45931</v>
      </c>
      <c r="C67" s="26">
        <f t="shared" si="11"/>
        <v>30</v>
      </c>
      <c r="D67" s="22">
        <f t="shared" si="12"/>
        <v>16751.312130337254</v>
      </c>
      <c r="E67" s="22">
        <f t="shared" si="13"/>
        <v>6288.1396437034091</v>
      </c>
      <c r="F67" s="22">
        <f t="shared" si="16"/>
        <v>10463.172486633845</v>
      </c>
      <c r="G67" s="22"/>
      <c r="H67" s="22"/>
      <c r="I67" s="22"/>
      <c r="J67" s="22"/>
      <c r="K67" s="22"/>
      <c r="L67" s="22"/>
      <c r="M67" s="22"/>
      <c r="N67" s="22"/>
      <c r="O67" s="27" t="str">
        <f t="shared" si="14"/>
        <v/>
      </c>
      <c r="P67" s="22"/>
      <c r="Q67" s="22"/>
      <c r="R67" s="22"/>
      <c r="S67" s="24">
        <f t="shared" si="15"/>
        <v>789784.90038102167</v>
      </c>
      <c r="T67" s="64">
        <f t="shared" si="8"/>
        <v>462969.84940715181</v>
      </c>
    </row>
    <row r="68" spans="1:20" x14ac:dyDescent="0.25">
      <c r="A68" s="25">
        <f t="shared" si="10"/>
        <v>47</v>
      </c>
      <c r="B68" s="28">
        <f t="shared" si="7"/>
        <v>45962</v>
      </c>
      <c r="C68" s="26">
        <f t="shared" si="11"/>
        <v>31</v>
      </c>
      <c r="D68" s="22">
        <f t="shared" si="12"/>
        <v>16751.312130337254</v>
      </c>
      <c r="E68" s="22">
        <f t="shared" si="13"/>
        <v>6024.7702193573314</v>
      </c>
      <c r="F68" s="22">
        <f t="shared" si="16"/>
        <v>10726.541910979922</v>
      </c>
      <c r="G68" s="22"/>
      <c r="H68" s="22"/>
      <c r="I68" s="22"/>
      <c r="J68" s="22"/>
      <c r="K68" s="22"/>
      <c r="L68" s="22"/>
      <c r="M68" s="22"/>
      <c r="N68" s="22"/>
      <c r="O68" s="27" t="str">
        <f t="shared" si="14"/>
        <v/>
      </c>
      <c r="P68" s="22"/>
      <c r="Q68" s="22"/>
      <c r="R68" s="22"/>
      <c r="S68" s="24">
        <f t="shared" si="15"/>
        <v>783760.13016166433</v>
      </c>
      <c r="T68" s="64">
        <f t="shared" si="8"/>
        <v>452243.30749617191</v>
      </c>
    </row>
    <row r="69" spans="1:20" x14ac:dyDescent="0.25">
      <c r="A69" s="25">
        <f t="shared" si="10"/>
        <v>48</v>
      </c>
      <c r="B69" s="28">
        <f t="shared" si="7"/>
        <v>45992</v>
      </c>
      <c r="C69" s="26">
        <f t="shared" si="11"/>
        <v>30</v>
      </c>
      <c r="D69" s="22">
        <f t="shared" si="12"/>
        <v>16751.312130337254</v>
      </c>
      <c r="E69" s="22">
        <f t="shared" si="13"/>
        <v>6449.9741654522895</v>
      </c>
      <c r="F69" s="22">
        <f t="shared" si="16"/>
        <v>10301.337964884964</v>
      </c>
      <c r="G69" s="22"/>
      <c r="H69" s="22"/>
      <c r="I69" s="22"/>
      <c r="J69" s="22"/>
      <c r="K69" s="22"/>
      <c r="L69" s="22"/>
      <c r="M69" s="22"/>
      <c r="N69" s="22"/>
      <c r="O69" s="27">
        <f t="shared" si="14"/>
        <v>0</v>
      </c>
      <c r="P69" s="22"/>
      <c r="Q69" s="22"/>
      <c r="R69" s="22"/>
      <c r="S69" s="24">
        <f t="shared" si="15"/>
        <v>777310.15599621204</v>
      </c>
      <c r="T69" s="64">
        <f t="shared" si="8"/>
        <v>441941.96953128697</v>
      </c>
    </row>
    <row r="70" spans="1:20" x14ac:dyDescent="0.25">
      <c r="A70" s="25">
        <f t="shared" si="10"/>
        <v>49</v>
      </c>
      <c r="B70" s="28">
        <f t="shared" si="7"/>
        <v>46023</v>
      </c>
      <c r="C70" s="26">
        <f t="shared" si="11"/>
        <v>31</v>
      </c>
      <c r="D70" s="22">
        <f t="shared" si="12"/>
        <v>16751.312130337254</v>
      </c>
      <c r="E70" s="22">
        <f t="shared" si="13"/>
        <v>6194.197196763289</v>
      </c>
      <c r="F70" s="22">
        <f t="shared" si="16"/>
        <v>10557.114933573965</v>
      </c>
      <c r="G70" s="22"/>
      <c r="H70" s="22"/>
      <c r="I70" s="22"/>
      <c r="J70" s="22"/>
      <c r="K70" s="22"/>
      <c r="L70" s="22"/>
      <c r="M70" s="22"/>
      <c r="N70" s="22"/>
      <c r="O70" s="27" t="str">
        <f t="shared" si="14"/>
        <v/>
      </c>
      <c r="P70" s="22"/>
      <c r="Q70" s="22"/>
      <c r="R70" s="22"/>
      <c r="S70" s="24">
        <f t="shared" si="15"/>
        <v>771115.9587994488</v>
      </c>
      <c r="T70" s="64">
        <f t="shared" si="8"/>
        <v>431384.85459771298</v>
      </c>
    </row>
    <row r="71" spans="1:20" x14ac:dyDescent="0.25">
      <c r="A71" s="25">
        <f t="shared" si="10"/>
        <v>50</v>
      </c>
      <c r="B71" s="28">
        <f t="shared" si="7"/>
        <v>46054</v>
      </c>
      <c r="C71" s="26">
        <f t="shared" si="11"/>
        <v>31</v>
      </c>
      <c r="D71" s="22">
        <f t="shared" si="12"/>
        <v>16751.312130337254</v>
      </c>
      <c r="E71" s="22">
        <f t="shared" si="13"/>
        <v>6278.3242999832928</v>
      </c>
      <c r="F71" s="22">
        <f t="shared" si="16"/>
        <v>10472.987830353961</v>
      </c>
      <c r="G71" s="22"/>
      <c r="H71" s="22"/>
      <c r="I71" s="22"/>
      <c r="J71" s="22"/>
      <c r="K71" s="22"/>
      <c r="L71" s="22"/>
      <c r="M71" s="22"/>
      <c r="N71" s="22"/>
      <c r="O71" s="27" t="str">
        <f t="shared" si="14"/>
        <v/>
      </c>
      <c r="P71" s="22"/>
      <c r="Q71" s="22"/>
      <c r="R71" s="22"/>
      <c r="S71" s="24">
        <f t="shared" si="15"/>
        <v>764837.63449946546</v>
      </c>
      <c r="T71" s="64">
        <f t="shared" si="8"/>
        <v>420911.86676735902</v>
      </c>
    </row>
    <row r="72" spans="1:20" x14ac:dyDescent="0.25">
      <c r="A72" s="25">
        <f t="shared" si="10"/>
        <v>51</v>
      </c>
      <c r="B72" s="28">
        <f t="shared" si="7"/>
        <v>46082</v>
      </c>
      <c r="C72" s="26">
        <f t="shared" si="11"/>
        <v>28</v>
      </c>
      <c r="D72" s="22">
        <f t="shared" si="12"/>
        <v>16751.312130337254</v>
      </c>
      <c r="E72" s="22">
        <f t="shared" si="13"/>
        <v>7368.8570302342814</v>
      </c>
      <c r="F72" s="22">
        <f t="shared" si="16"/>
        <v>9382.4551001029722</v>
      </c>
      <c r="G72" s="22"/>
      <c r="H72" s="22"/>
      <c r="I72" s="22"/>
      <c r="J72" s="22"/>
      <c r="K72" s="22"/>
      <c r="L72" s="22"/>
      <c r="M72" s="22"/>
      <c r="N72" s="22"/>
      <c r="O72" s="27" t="str">
        <f t="shared" si="14"/>
        <v/>
      </c>
      <c r="P72" s="22"/>
      <c r="Q72" s="22"/>
      <c r="R72" s="22"/>
      <c r="S72" s="24">
        <f t="shared" si="15"/>
        <v>757468.77746923117</v>
      </c>
      <c r="T72" s="64">
        <f t="shared" si="8"/>
        <v>411529.41166725603</v>
      </c>
    </row>
    <row r="73" spans="1:20" x14ac:dyDescent="0.25">
      <c r="A73" s="25">
        <f t="shared" si="10"/>
        <v>52</v>
      </c>
      <c r="B73" s="28">
        <f t="shared" si="7"/>
        <v>46113</v>
      </c>
      <c r="C73" s="26">
        <f t="shared" si="11"/>
        <v>31</v>
      </c>
      <c r="D73" s="22">
        <f t="shared" si="12"/>
        <v>16751.312130337254</v>
      </c>
      <c r="E73" s="22">
        <f t="shared" si="13"/>
        <v>6463.6748459796781</v>
      </c>
      <c r="F73" s="22">
        <f t="shared" si="16"/>
        <v>10287.637284357575</v>
      </c>
      <c r="G73" s="22"/>
      <c r="H73" s="22"/>
      <c r="I73" s="22"/>
      <c r="J73" s="22"/>
      <c r="K73" s="22"/>
      <c r="L73" s="22"/>
      <c r="M73" s="22"/>
      <c r="N73" s="22"/>
      <c r="O73" s="27" t="str">
        <f t="shared" si="14"/>
        <v/>
      </c>
      <c r="P73" s="22"/>
      <c r="Q73" s="22"/>
      <c r="R73" s="22"/>
      <c r="S73" s="24">
        <f t="shared" si="15"/>
        <v>751005.1026232515</v>
      </c>
      <c r="T73" s="64">
        <f t="shared" si="8"/>
        <v>401241.77438289847</v>
      </c>
    </row>
    <row r="74" spans="1:20" x14ac:dyDescent="0.25">
      <c r="A74" s="25">
        <f t="shared" si="10"/>
        <v>53</v>
      </c>
      <c r="B74" s="28">
        <f t="shared" si="7"/>
        <v>46143</v>
      </c>
      <c r="C74" s="26">
        <f t="shared" si="11"/>
        <v>30</v>
      </c>
      <c r="D74" s="22">
        <f t="shared" si="12"/>
        <v>16751.312130337254</v>
      </c>
      <c r="E74" s="22">
        <f t="shared" si="13"/>
        <v>6880.489313821352</v>
      </c>
      <c r="F74" s="22">
        <f t="shared" si="16"/>
        <v>9870.8228165159016</v>
      </c>
      <c r="G74" s="22"/>
      <c r="H74" s="22"/>
      <c r="I74" s="22"/>
      <c r="J74" s="22"/>
      <c r="K74" s="22"/>
      <c r="L74" s="22"/>
      <c r="M74" s="22"/>
      <c r="N74" s="22"/>
      <c r="O74" s="27" t="str">
        <f t="shared" si="14"/>
        <v/>
      </c>
      <c r="P74" s="22"/>
      <c r="Q74" s="22"/>
      <c r="R74" s="22"/>
      <c r="S74" s="24">
        <f t="shared" si="15"/>
        <v>744124.61330943019</v>
      </c>
      <c r="T74" s="64">
        <f t="shared" si="8"/>
        <v>391370.95156638254</v>
      </c>
    </row>
    <row r="75" spans="1:20" x14ac:dyDescent="0.25">
      <c r="A75" s="25">
        <f t="shared" si="10"/>
        <v>54</v>
      </c>
      <c r="B75" s="28">
        <f t="shared" si="7"/>
        <v>46174</v>
      </c>
      <c r="C75" s="26">
        <f t="shared" si="11"/>
        <v>31</v>
      </c>
      <c r="D75" s="22">
        <f t="shared" si="12"/>
        <v>16751.312130337254</v>
      </c>
      <c r="E75" s="22">
        <f t="shared" si="13"/>
        <v>6644.9099342398458</v>
      </c>
      <c r="F75" s="22">
        <f t="shared" si="16"/>
        <v>10106.402196097408</v>
      </c>
      <c r="G75" s="22"/>
      <c r="H75" s="22"/>
      <c r="I75" s="22"/>
      <c r="J75" s="22"/>
      <c r="K75" s="22"/>
      <c r="L75" s="22"/>
      <c r="M75" s="22"/>
      <c r="N75" s="22"/>
      <c r="O75" s="27" t="str">
        <f t="shared" si="14"/>
        <v/>
      </c>
      <c r="P75" s="22"/>
      <c r="Q75" s="22"/>
      <c r="R75" s="22"/>
      <c r="S75" s="24">
        <f t="shared" si="15"/>
        <v>737479.70337519038</v>
      </c>
      <c r="T75" s="64">
        <f t="shared" si="8"/>
        <v>381264.54937028512</v>
      </c>
    </row>
    <row r="76" spans="1:20" x14ac:dyDescent="0.25">
      <c r="A76" s="25">
        <f t="shared" si="10"/>
        <v>55</v>
      </c>
      <c r="B76" s="28">
        <f t="shared" si="7"/>
        <v>46204</v>
      </c>
      <c r="C76" s="26">
        <f t="shared" si="11"/>
        <v>30</v>
      </c>
      <c r="D76" s="22">
        <f t="shared" si="12"/>
        <v>16751.312130337254</v>
      </c>
      <c r="E76" s="22">
        <f t="shared" si="13"/>
        <v>7058.2601692175558</v>
      </c>
      <c r="F76" s="22">
        <f t="shared" si="16"/>
        <v>9693.0519611196978</v>
      </c>
      <c r="G76" s="22"/>
      <c r="H76" s="22"/>
      <c r="I76" s="22"/>
      <c r="J76" s="22"/>
      <c r="K76" s="22"/>
      <c r="L76" s="22"/>
      <c r="M76" s="22"/>
      <c r="N76" s="22"/>
      <c r="O76" s="27" t="str">
        <f t="shared" si="14"/>
        <v/>
      </c>
      <c r="P76" s="22"/>
      <c r="Q76" s="22"/>
      <c r="R76" s="22"/>
      <c r="S76" s="24">
        <f t="shared" si="15"/>
        <v>730421.44320597278</v>
      </c>
      <c r="T76" s="64">
        <f t="shared" si="8"/>
        <v>371571.49740916543</v>
      </c>
    </row>
    <row r="77" spans="1:20" x14ac:dyDescent="0.25">
      <c r="A77" s="25">
        <f t="shared" si="10"/>
        <v>56</v>
      </c>
      <c r="B77" s="28">
        <f t="shared" si="7"/>
        <v>46235</v>
      </c>
      <c r="C77" s="26">
        <f t="shared" si="11"/>
        <v>31</v>
      </c>
      <c r="D77" s="22">
        <f t="shared" si="12"/>
        <v>16751.312130337254</v>
      </c>
      <c r="E77" s="22">
        <f t="shared" si="13"/>
        <v>6831.0208973098015</v>
      </c>
      <c r="F77" s="22">
        <f t="shared" si="16"/>
        <v>9920.2912330274521</v>
      </c>
      <c r="G77" s="22"/>
      <c r="H77" s="22"/>
      <c r="I77" s="22"/>
      <c r="J77" s="22"/>
      <c r="K77" s="22"/>
      <c r="L77" s="22"/>
      <c r="M77" s="22"/>
      <c r="N77" s="22"/>
      <c r="O77" s="27" t="str">
        <f t="shared" si="14"/>
        <v/>
      </c>
      <c r="P77" s="22"/>
      <c r="Q77" s="22"/>
      <c r="R77" s="22"/>
      <c r="S77" s="24">
        <f t="shared" si="15"/>
        <v>723590.42230866302</v>
      </c>
      <c r="T77" s="64">
        <f t="shared" si="8"/>
        <v>361651.20617613796</v>
      </c>
    </row>
    <row r="78" spans="1:20" x14ac:dyDescent="0.25">
      <c r="A78" s="25">
        <f t="shared" si="10"/>
        <v>57</v>
      </c>
      <c r="B78" s="28">
        <f t="shared" si="7"/>
        <v>46266</v>
      </c>
      <c r="C78" s="26">
        <f t="shared" si="11"/>
        <v>31</v>
      </c>
      <c r="D78" s="22">
        <f t="shared" si="12"/>
        <v>16751.312130337254</v>
      </c>
      <c r="E78" s="22">
        <f t="shared" si="13"/>
        <v>6923.7970847431443</v>
      </c>
      <c r="F78" s="22">
        <f t="shared" si="16"/>
        <v>9827.5150455941093</v>
      </c>
      <c r="G78" s="22"/>
      <c r="H78" s="22"/>
      <c r="I78" s="22"/>
      <c r="J78" s="22"/>
      <c r="K78" s="22"/>
      <c r="L78" s="22"/>
      <c r="M78" s="22"/>
      <c r="N78" s="22"/>
      <c r="O78" s="27" t="str">
        <f t="shared" si="14"/>
        <v/>
      </c>
      <c r="P78" s="22"/>
      <c r="Q78" s="22"/>
      <c r="R78" s="22"/>
      <c r="S78" s="24">
        <f t="shared" si="15"/>
        <v>716666.62522391987</v>
      </c>
      <c r="T78" s="64">
        <f t="shared" si="8"/>
        <v>351823.69113054383</v>
      </c>
    </row>
    <row r="79" spans="1:20" x14ac:dyDescent="0.25">
      <c r="A79" s="25">
        <f t="shared" si="10"/>
        <v>58</v>
      </c>
      <c r="B79" s="28">
        <f t="shared" si="7"/>
        <v>46296</v>
      </c>
      <c r="C79" s="26">
        <f t="shared" si="11"/>
        <v>30</v>
      </c>
      <c r="D79" s="22">
        <f t="shared" si="12"/>
        <v>16751.312130337254</v>
      </c>
      <c r="E79" s="22">
        <f t="shared" si="13"/>
        <v>7331.8165085551736</v>
      </c>
      <c r="F79" s="22">
        <f t="shared" si="16"/>
        <v>9419.49562178208</v>
      </c>
      <c r="G79" s="22"/>
      <c r="H79" s="22"/>
      <c r="I79" s="22"/>
      <c r="J79" s="22"/>
      <c r="K79" s="22"/>
      <c r="L79" s="22"/>
      <c r="M79" s="22"/>
      <c r="N79" s="22"/>
      <c r="O79" s="27" t="str">
        <f t="shared" si="14"/>
        <v/>
      </c>
      <c r="P79" s="22"/>
      <c r="Q79" s="22"/>
      <c r="R79" s="22"/>
      <c r="S79" s="24">
        <f t="shared" si="15"/>
        <v>709334.80871536466</v>
      </c>
      <c r="T79" s="64">
        <f t="shared" si="8"/>
        <v>342404.19550876174</v>
      </c>
    </row>
    <row r="80" spans="1:20" x14ac:dyDescent="0.25">
      <c r="A80" s="25">
        <f t="shared" si="10"/>
        <v>59</v>
      </c>
      <c r="B80" s="28">
        <f t="shared" si="7"/>
        <v>46327</v>
      </c>
      <c r="C80" s="26">
        <f t="shared" si="11"/>
        <v>31</v>
      </c>
      <c r="D80" s="22">
        <f t="shared" si="12"/>
        <v>16751.312130337254</v>
      </c>
      <c r="E80" s="22">
        <f t="shared" si="13"/>
        <v>7117.411113830658</v>
      </c>
      <c r="F80" s="22">
        <f t="shared" si="16"/>
        <v>9633.9010165065956</v>
      </c>
      <c r="G80" s="22"/>
      <c r="H80" s="22"/>
      <c r="I80" s="22"/>
      <c r="J80" s="22"/>
      <c r="K80" s="22"/>
      <c r="L80" s="22"/>
      <c r="M80" s="22"/>
      <c r="N80" s="22"/>
      <c r="O80" s="27" t="str">
        <f t="shared" si="14"/>
        <v/>
      </c>
      <c r="P80" s="22"/>
      <c r="Q80" s="22"/>
      <c r="R80" s="22"/>
      <c r="S80" s="24">
        <f t="shared" si="15"/>
        <v>702217.39760153403</v>
      </c>
      <c r="T80" s="64">
        <f t="shared" si="8"/>
        <v>332770.29449225514</v>
      </c>
    </row>
    <row r="81" spans="1:20" x14ac:dyDescent="0.25">
      <c r="A81" s="25">
        <f t="shared" si="10"/>
        <v>60</v>
      </c>
      <c r="B81" s="28">
        <f t="shared" si="7"/>
        <v>46357</v>
      </c>
      <c r="C81" s="26">
        <f t="shared" si="11"/>
        <v>30</v>
      </c>
      <c r="D81" s="22">
        <f t="shared" si="12"/>
        <v>16751.312130337254</v>
      </c>
      <c r="E81" s="22">
        <f t="shared" si="13"/>
        <v>7521.7296865054814</v>
      </c>
      <c r="F81" s="22">
        <f t="shared" si="16"/>
        <v>9229.5824438317723</v>
      </c>
      <c r="G81" s="22"/>
      <c r="H81" s="22"/>
      <c r="I81" s="22"/>
      <c r="J81" s="22"/>
      <c r="K81" s="22"/>
      <c r="L81" s="22"/>
      <c r="M81" s="22"/>
      <c r="N81" s="22"/>
      <c r="O81" s="27">
        <f t="shared" si="14"/>
        <v>0</v>
      </c>
      <c r="P81" s="22"/>
      <c r="Q81" s="22"/>
      <c r="R81" s="22"/>
      <c r="S81" s="24">
        <f t="shared" si="15"/>
        <v>694695.66791502852</v>
      </c>
      <c r="T81" s="64">
        <f t="shared" si="8"/>
        <v>323540.71204842336</v>
      </c>
    </row>
    <row r="82" spans="1:20" x14ac:dyDescent="0.25">
      <c r="A82" s="25">
        <f t="shared" si="10"/>
        <v>61</v>
      </c>
      <c r="B82" s="28">
        <f t="shared" si="7"/>
        <v>46388</v>
      </c>
      <c r="C82" s="26">
        <f t="shared" si="11"/>
        <v>31</v>
      </c>
      <c r="D82" s="22">
        <f t="shared" si="12"/>
        <v>16751.312130337254</v>
      </c>
      <c r="E82" s="22">
        <f t="shared" si="13"/>
        <v>7316.2340556972158</v>
      </c>
      <c r="F82" s="22">
        <f t="shared" si="16"/>
        <v>9435.0780746400378</v>
      </c>
      <c r="G82" s="22"/>
      <c r="H82" s="22"/>
      <c r="I82" s="22"/>
      <c r="J82" s="22"/>
      <c r="K82" s="22"/>
      <c r="L82" s="22"/>
      <c r="M82" s="22"/>
      <c r="N82" s="22"/>
      <c r="O82" s="27" t="str">
        <f t="shared" si="14"/>
        <v/>
      </c>
      <c r="P82" s="22"/>
      <c r="Q82" s="22"/>
      <c r="R82" s="22"/>
      <c r="S82" s="24">
        <f t="shared" si="15"/>
        <v>687379.4338593313</v>
      </c>
      <c r="T82" s="64">
        <f t="shared" si="8"/>
        <v>314105.63397378335</v>
      </c>
    </row>
    <row r="83" spans="1:20" x14ac:dyDescent="0.25">
      <c r="A83" s="25">
        <f t="shared" si="10"/>
        <v>62</v>
      </c>
      <c r="B83" s="28">
        <f t="shared" si="7"/>
        <v>46419</v>
      </c>
      <c r="C83" s="26">
        <f t="shared" si="11"/>
        <v>31</v>
      </c>
      <c r="D83" s="22">
        <f t="shared" si="12"/>
        <v>16751.312130337254</v>
      </c>
      <c r="E83" s="22">
        <f t="shared" si="13"/>
        <v>7415.6002137373525</v>
      </c>
      <c r="F83" s="22">
        <f t="shared" si="16"/>
        <v>9335.7119165999011</v>
      </c>
      <c r="G83" s="22"/>
      <c r="H83" s="22"/>
      <c r="I83" s="22"/>
      <c r="J83" s="22"/>
      <c r="K83" s="22"/>
      <c r="L83" s="22"/>
      <c r="M83" s="22"/>
      <c r="N83" s="22"/>
      <c r="O83" s="27" t="str">
        <f t="shared" si="14"/>
        <v/>
      </c>
      <c r="P83" s="22"/>
      <c r="Q83" s="22"/>
      <c r="R83" s="22"/>
      <c r="S83" s="24">
        <f t="shared" si="15"/>
        <v>679963.83364559396</v>
      </c>
      <c r="T83" s="64">
        <f t="shared" si="8"/>
        <v>304769.92205718346</v>
      </c>
    </row>
    <row r="84" spans="1:20" x14ac:dyDescent="0.25">
      <c r="A84" s="25">
        <f t="shared" si="10"/>
        <v>63</v>
      </c>
      <c r="B84" s="28">
        <f t="shared" si="7"/>
        <v>46447</v>
      </c>
      <c r="C84" s="26">
        <f t="shared" si="11"/>
        <v>28</v>
      </c>
      <c r="D84" s="22">
        <f t="shared" si="12"/>
        <v>16751.312130337254</v>
      </c>
      <c r="E84" s="22">
        <f t="shared" si="13"/>
        <v>8410.0252334800225</v>
      </c>
      <c r="F84" s="22">
        <f t="shared" si="16"/>
        <v>8341.2868968572311</v>
      </c>
      <c r="G84" s="22"/>
      <c r="H84" s="22"/>
      <c r="I84" s="22"/>
      <c r="J84" s="22"/>
      <c r="K84" s="22"/>
      <c r="L84" s="22"/>
      <c r="M84" s="22"/>
      <c r="N84" s="22"/>
      <c r="O84" s="27" t="str">
        <f t="shared" si="14"/>
        <v/>
      </c>
      <c r="P84" s="22"/>
      <c r="Q84" s="22"/>
      <c r="R84" s="22"/>
      <c r="S84" s="24">
        <f t="shared" si="15"/>
        <v>671553.80841211393</v>
      </c>
      <c r="T84" s="64">
        <f t="shared" si="8"/>
        <v>296428.6351603262</v>
      </c>
    </row>
    <row r="85" spans="1:20" x14ac:dyDescent="0.25">
      <c r="A85" s="25">
        <f t="shared" si="10"/>
        <v>64</v>
      </c>
      <c r="B85" s="28">
        <f t="shared" si="7"/>
        <v>46478</v>
      </c>
      <c r="C85" s="26">
        <f t="shared" si="11"/>
        <v>31</v>
      </c>
      <c r="D85" s="22">
        <f t="shared" si="12"/>
        <v>16751.312130337254</v>
      </c>
      <c r="E85" s="22">
        <f t="shared" si="13"/>
        <v>7630.5375144443569</v>
      </c>
      <c r="F85" s="22">
        <f t="shared" si="16"/>
        <v>9120.7746158928967</v>
      </c>
      <c r="G85" s="22"/>
      <c r="H85" s="22"/>
      <c r="I85" s="22"/>
      <c r="J85" s="22"/>
      <c r="K85" s="22"/>
      <c r="L85" s="22"/>
      <c r="M85" s="22"/>
      <c r="N85" s="22"/>
      <c r="O85" s="27" t="str">
        <f t="shared" si="14"/>
        <v/>
      </c>
      <c r="P85" s="22"/>
      <c r="Q85" s="22"/>
      <c r="R85" s="22"/>
      <c r="S85" s="24">
        <f t="shared" si="15"/>
        <v>663923.2708976696</v>
      </c>
      <c r="T85" s="64">
        <f t="shared" si="8"/>
        <v>287307.86054443329</v>
      </c>
    </row>
    <row r="86" spans="1:20" x14ac:dyDescent="0.25">
      <c r="A86" s="25">
        <f t="shared" si="10"/>
        <v>65</v>
      </c>
      <c r="B86" s="28">
        <f t="shared" si="7"/>
        <v>46508</v>
      </c>
      <c r="C86" s="26">
        <f t="shared" si="11"/>
        <v>30</v>
      </c>
      <c r="D86" s="22">
        <f t="shared" si="12"/>
        <v>16751.312130337254</v>
      </c>
      <c r="E86" s="22">
        <f t="shared" si="13"/>
        <v>8025.0478907183751</v>
      </c>
      <c r="F86" s="22">
        <f t="shared" si="16"/>
        <v>8726.2642396188785</v>
      </c>
      <c r="G86" s="22"/>
      <c r="H86" s="22"/>
      <c r="I86" s="22"/>
      <c r="J86" s="22"/>
      <c r="K86" s="22"/>
      <c r="L86" s="22"/>
      <c r="M86" s="22"/>
      <c r="N86" s="22"/>
      <c r="O86" s="27" t="str">
        <f t="shared" si="14"/>
        <v/>
      </c>
      <c r="P86" s="22"/>
      <c r="Q86" s="22"/>
      <c r="R86" s="22"/>
      <c r="S86" s="24">
        <f t="shared" si="15"/>
        <v>655898.22300695127</v>
      </c>
      <c r="T86" s="64">
        <f t="shared" si="8"/>
        <v>278581.59630481439</v>
      </c>
    </row>
    <row r="87" spans="1:20" x14ac:dyDescent="0.25">
      <c r="A87" s="25">
        <f t="shared" si="10"/>
        <v>66</v>
      </c>
      <c r="B87" s="28">
        <f t="shared" si="7"/>
        <v>46539</v>
      </c>
      <c r="C87" s="26">
        <f t="shared" si="11"/>
        <v>31</v>
      </c>
      <c r="D87" s="22">
        <f t="shared" si="12"/>
        <v>16751.312130337254</v>
      </c>
      <c r="E87" s="22">
        <f t="shared" si="13"/>
        <v>7843.1653994651879</v>
      </c>
      <c r="F87" s="22">
        <f t="shared" ref="F87:F118" si="17">IF(A87="","",S86*C87*$F$7/$F$12)</f>
        <v>8908.1467308720657</v>
      </c>
      <c r="G87" s="22"/>
      <c r="H87" s="22"/>
      <c r="I87" s="22"/>
      <c r="J87" s="22"/>
      <c r="K87" s="22"/>
      <c r="L87" s="22"/>
      <c r="M87" s="22"/>
      <c r="N87" s="22"/>
      <c r="O87" s="27" t="str">
        <f t="shared" si="14"/>
        <v/>
      </c>
      <c r="P87" s="22"/>
      <c r="Q87" s="22"/>
      <c r="R87" s="22"/>
      <c r="S87" s="24">
        <f t="shared" si="15"/>
        <v>648055.05760748603</v>
      </c>
      <c r="T87" s="64">
        <f t="shared" si="8"/>
        <v>269673.44957394234</v>
      </c>
    </row>
    <row r="88" spans="1:20" x14ac:dyDescent="0.25">
      <c r="A88" s="25">
        <f t="shared" si="10"/>
        <v>67</v>
      </c>
      <c r="B88" s="28">
        <f t="shared" si="7"/>
        <v>46569</v>
      </c>
      <c r="C88" s="26">
        <f t="shared" si="11"/>
        <v>30</v>
      </c>
      <c r="D88" s="22">
        <f t="shared" si="12"/>
        <v>16751.312130337254</v>
      </c>
      <c r="E88" s="22">
        <f t="shared" si="13"/>
        <v>8233.6114827032652</v>
      </c>
      <c r="F88" s="22">
        <f t="shared" si="17"/>
        <v>8517.7006476339884</v>
      </c>
      <c r="G88" s="22"/>
      <c r="H88" s="22"/>
      <c r="I88" s="22"/>
      <c r="J88" s="22"/>
      <c r="K88" s="22"/>
      <c r="L88" s="22"/>
      <c r="M88" s="22"/>
      <c r="N88" s="22"/>
      <c r="O88" s="27" t="str">
        <f t="shared" si="14"/>
        <v/>
      </c>
      <c r="P88" s="22"/>
      <c r="Q88" s="22"/>
      <c r="R88" s="22"/>
      <c r="S88" s="24">
        <f t="shared" si="15"/>
        <v>639821.44612478279</v>
      </c>
      <c r="T88" s="64">
        <f t="shared" si="8"/>
        <v>261155.74892630836</v>
      </c>
    </row>
    <row r="89" spans="1:20" x14ac:dyDescent="0.25">
      <c r="A89" s="25">
        <f t="shared" si="10"/>
        <v>68</v>
      </c>
      <c r="B89" s="28">
        <f t="shared" ref="B89:B141" si="18">IF(EOMONTH(B88,0)=EDATE(B88,0),EOMONTH(B88,1),IF(EOMONTH(B88,0)=$F$10,EOMONTH(B88,1),EDATE(B88,1)))</f>
        <v>46600</v>
      </c>
      <c r="C89" s="26">
        <f t="shared" si="11"/>
        <v>31</v>
      </c>
      <c r="D89" s="22">
        <f t="shared" si="12"/>
        <v>16751.312130337254</v>
      </c>
      <c r="E89" s="22">
        <f t="shared" si="13"/>
        <v>8061.513738281059</v>
      </c>
      <c r="F89" s="22">
        <f t="shared" si="17"/>
        <v>8689.7983920561946</v>
      </c>
      <c r="G89" s="22"/>
      <c r="H89" s="22"/>
      <c r="I89" s="22"/>
      <c r="J89" s="22"/>
      <c r="K89" s="22"/>
      <c r="L89" s="22"/>
      <c r="M89" s="22"/>
      <c r="N89" s="22"/>
      <c r="O89" s="27" t="str">
        <f t="shared" si="14"/>
        <v/>
      </c>
      <c r="P89" s="22"/>
      <c r="Q89" s="22"/>
      <c r="R89" s="22"/>
      <c r="S89" s="24">
        <f t="shared" si="15"/>
        <v>631759.93238650169</v>
      </c>
      <c r="T89" s="64">
        <f t="shared" ref="T89:T142" si="19">IF(T88=0,0,T88-F89)</f>
        <v>252465.95053425216</v>
      </c>
    </row>
    <row r="90" spans="1:20" x14ac:dyDescent="0.25">
      <c r="A90" s="25">
        <f t="shared" si="10"/>
        <v>69</v>
      </c>
      <c r="B90" s="28">
        <f t="shared" si="18"/>
        <v>46631</v>
      </c>
      <c r="C90" s="26">
        <f t="shared" si="11"/>
        <v>31</v>
      </c>
      <c r="D90" s="22">
        <f t="shared" si="12"/>
        <v>16751.312130337254</v>
      </c>
      <c r="E90" s="22">
        <f t="shared" si="13"/>
        <v>8171.0019862051377</v>
      </c>
      <c r="F90" s="22">
        <f t="shared" si="17"/>
        <v>8580.310144132116</v>
      </c>
      <c r="G90" s="22"/>
      <c r="H90" s="22"/>
      <c r="I90" s="22"/>
      <c r="J90" s="22"/>
      <c r="K90" s="22"/>
      <c r="L90" s="22"/>
      <c r="M90" s="22"/>
      <c r="N90" s="22"/>
      <c r="O90" s="27" t="str">
        <f t="shared" si="14"/>
        <v/>
      </c>
      <c r="P90" s="22"/>
      <c r="Q90" s="22"/>
      <c r="R90" s="22"/>
      <c r="S90" s="24">
        <f t="shared" si="15"/>
        <v>623588.93040029658</v>
      </c>
      <c r="T90" s="64">
        <f t="shared" si="19"/>
        <v>243885.64039012004</v>
      </c>
    </row>
    <row r="91" spans="1:20" x14ac:dyDescent="0.25">
      <c r="A91" s="25">
        <f t="shared" si="10"/>
        <v>70</v>
      </c>
      <c r="B91" s="28">
        <f t="shared" si="18"/>
        <v>46661</v>
      </c>
      <c r="C91" s="26">
        <f t="shared" si="11"/>
        <v>30</v>
      </c>
      <c r="D91" s="22">
        <f t="shared" si="12"/>
        <v>16751.312130337254</v>
      </c>
      <c r="E91" s="22">
        <f t="shared" si="13"/>
        <v>8555.1816102895446</v>
      </c>
      <c r="F91" s="22">
        <f t="shared" si="17"/>
        <v>8196.1305200477091</v>
      </c>
      <c r="G91" s="22"/>
      <c r="H91" s="22"/>
      <c r="I91" s="22"/>
      <c r="J91" s="22"/>
      <c r="K91" s="22"/>
      <c r="L91" s="22"/>
      <c r="M91" s="22"/>
      <c r="N91" s="22"/>
      <c r="O91" s="27" t="str">
        <f t="shared" si="14"/>
        <v/>
      </c>
      <c r="P91" s="22"/>
      <c r="Q91" s="22"/>
      <c r="R91" s="22"/>
      <c r="S91" s="24">
        <f t="shared" si="15"/>
        <v>615033.74879000708</v>
      </c>
      <c r="T91" s="64">
        <f t="shared" si="19"/>
        <v>235689.50987007233</v>
      </c>
    </row>
    <row r="92" spans="1:20" x14ac:dyDescent="0.25">
      <c r="A92" s="25">
        <f t="shared" si="10"/>
        <v>71</v>
      </c>
      <c r="B92" s="28">
        <f t="shared" si="18"/>
        <v>46692</v>
      </c>
      <c r="C92" s="26">
        <f t="shared" si="11"/>
        <v>31</v>
      </c>
      <c r="D92" s="22">
        <f t="shared" si="12"/>
        <v>16751.312130337254</v>
      </c>
      <c r="E92" s="22">
        <f t="shared" si="13"/>
        <v>8398.1703066832688</v>
      </c>
      <c r="F92" s="22">
        <f t="shared" si="17"/>
        <v>8353.1418236539848</v>
      </c>
      <c r="G92" s="22"/>
      <c r="H92" s="22"/>
      <c r="I92" s="22"/>
      <c r="J92" s="22"/>
      <c r="K92" s="22"/>
      <c r="L92" s="22"/>
      <c r="M92" s="22"/>
      <c r="N92" s="22"/>
      <c r="O92" s="27" t="str">
        <f t="shared" si="14"/>
        <v/>
      </c>
      <c r="P92" s="22"/>
      <c r="Q92" s="22"/>
      <c r="R92" s="22"/>
      <c r="S92" s="24">
        <f t="shared" si="15"/>
        <v>606635.5784833238</v>
      </c>
      <c r="T92" s="64">
        <f t="shared" si="19"/>
        <v>227336.36804641836</v>
      </c>
    </row>
    <row r="93" spans="1:20" x14ac:dyDescent="0.25">
      <c r="A93" s="25">
        <f t="shared" si="10"/>
        <v>72</v>
      </c>
      <c r="B93" s="28">
        <f t="shared" si="18"/>
        <v>46722</v>
      </c>
      <c r="C93" s="26">
        <f t="shared" si="11"/>
        <v>30</v>
      </c>
      <c r="D93" s="22">
        <f t="shared" si="12"/>
        <v>16751.312130337254</v>
      </c>
      <c r="E93" s="22">
        <f t="shared" si="13"/>
        <v>8778.0077033932394</v>
      </c>
      <c r="F93" s="22">
        <f t="shared" si="17"/>
        <v>7973.3044269440143</v>
      </c>
      <c r="G93" s="22"/>
      <c r="H93" s="22"/>
      <c r="I93" s="22"/>
      <c r="J93" s="22"/>
      <c r="K93" s="22"/>
      <c r="L93" s="22"/>
      <c r="M93" s="22"/>
      <c r="N93" s="22"/>
      <c r="O93" s="27">
        <f t="shared" si="14"/>
        <v>0</v>
      </c>
      <c r="P93" s="22"/>
      <c r="Q93" s="22"/>
      <c r="R93" s="22"/>
      <c r="S93" s="24">
        <f t="shared" si="15"/>
        <v>597857.57077993057</v>
      </c>
      <c r="T93" s="64">
        <f t="shared" si="19"/>
        <v>219363.06361947436</v>
      </c>
    </row>
    <row r="94" spans="1:20" x14ac:dyDescent="0.25">
      <c r="A94" s="25">
        <f t="shared" si="10"/>
        <v>73</v>
      </c>
      <c r="B94" s="28">
        <f t="shared" si="18"/>
        <v>46753</v>
      </c>
      <c r="C94" s="26">
        <f t="shared" si="11"/>
        <v>31</v>
      </c>
      <c r="D94" s="22">
        <f t="shared" si="12"/>
        <v>16751.312130337254</v>
      </c>
      <c r="E94" s="22">
        <f t="shared" si="13"/>
        <v>8631.4502708946056</v>
      </c>
      <c r="F94" s="22">
        <f t="shared" si="17"/>
        <v>8119.8618594426489</v>
      </c>
      <c r="G94" s="22"/>
      <c r="H94" s="22"/>
      <c r="I94" s="22"/>
      <c r="J94" s="22"/>
      <c r="K94" s="22"/>
      <c r="L94" s="22"/>
      <c r="M94" s="22"/>
      <c r="N94" s="22"/>
      <c r="O94" s="27" t="str">
        <f t="shared" si="14"/>
        <v/>
      </c>
      <c r="P94" s="22"/>
      <c r="Q94" s="22"/>
      <c r="R94" s="22"/>
      <c r="S94" s="24">
        <f t="shared" si="15"/>
        <v>589226.120509036</v>
      </c>
      <c r="T94" s="64">
        <f t="shared" si="19"/>
        <v>211243.20176003172</v>
      </c>
    </row>
    <row r="95" spans="1:20" x14ac:dyDescent="0.25">
      <c r="A95" s="25">
        <f t="shared" si="10"/>
        <v>74</v>
      </c>
      <c r="B95" s="28">
        <f t="shared" si="18"/>
        <v>46784</v>
      </c>
      <c r="C95" s="26">
        <f t="shared" si="11"/>
        <v>31</v>
      </c>
      <c r="D95" s="22">
        <f t="shared" si="12"/>
        <v>16751.312130337254</v>
      </c>
      <c r="E95" s="22">
        <f t="shared" si="13"/>
        <v>8748.679168330631</v>
      </c>
      <c r="F95" s="22">
        <f t="shared" si="17"/>
        <v>8002.6329620066226</v>
      </c>
      <c r="G95" s="22"/>
      <c r="H95" s="22"/>
      <c r="I95" s="22"/>
      <c r="J95" s="22"/>
      <c r="K95" s="22"/>
      <c r="L95" s="22"/>
      <c r="M95" s="22"/>
      <c r="N95" s="22"/>
      <c r="O95" s="27" t="str">
        <f t="shared" si="14"/>
        <v/>
      </c>
      <c r="P95" s="22"/>
      <c r="Q95" s="22"/>
      <c r="R95" s="22"/>
      <c r="S95" s="24">
        <f t="shared" si="15"/>
        <v>580477.44134070538</v>
      </c>
      <c r="T95" s="64">
        <f t="shared" si="19"/>
        <v>203240.56879802511</v>
      </c>
    </row>
    <row r="96" spans="1:20" x14ac:dyDescent="0.25">
      <c r="A96" s="25">
        <f t="shared" si="10"/>
        <v>75</v>
      </c>
      <c r="B96" s="28">
        <f t="shared" si="18"/>
        <v>46813</v>
      </c>
      <c r="C96" s="26">
        <f t="shared" si="11"/>
        <v>29</v>
      </c>
      <c r="D96" s="22">
        <f t="shared" si="12"/>
        <v>16751.312130337254</v>
      </c>
      <c r="E96" s="22">
        <f t="shared" si="13"/>
        <v>9376.1332480237998</v>
      </c>
      <c r="F96" s="22">
        <f t="shared" si="17"/>
        <v>7375.1788823134539</v>
      </c>
      <c r="G96" s="22"/>
      <c r="H96" s="22"/>
      <c r="I96" s="22"/>
      <c r="J96" s="22"/>
      <c r="K96" s="22"/>
      <c r="L96" s="22"/>
      <c r="M96" s="22"/>
      <c r="N96" s="22"/>
      <c r="O96" s="27" t="str">
        <f t="shared" si="14"/>
        <v/>
      </c>
      <c r="P96" s="22"/>
      <c r="Q96" s="22"/>
      <c r="R96" s="22"/>
      <c r="S96" s="24">
        <f t="shared" si="15"/>
        <v>571101.30809268157</v>
      </c>
      <c r="T96" s="64">
        <f t="shared" si="19"/>
        <v>195865.38991571165</v>
      </c>
    </row>
    <row r="97" spans="1:20" x14ac:dyDescent="0.25">
      <c r="A97" s="25">
        <f t="shared" si="10"/>
        <v>76</v>
      </c>
      <c r="B97" s="28">
        <f t="shared" si="18"/>
        <v>46844</v>
      </c>
      <c r="C97" s="26">
        <f t="shared" si="11"/>
        <v>31</v>
      </c>
      <c r="D97" s="22">
        <f t="shared" si="12"/>
        <v>16751.312130337254</v>
      </c>
      <c r="E97" s="22">
        <f t="shared" si="13"/>
        <v>8994.8431047630438</v>
      </c>
      <c r="F97" s="22">
        <f t="shared" si="17"/>
        <v>7756.4690255742089</v>
      </c>
      <c r="G97" s="22"/>
      <c r="H97" s="22"/>
      <c r="I97" s="22"/>
      <c r="J97" s="22"/>
      <c r="K97" s="22"/>
      <c r="L97" s="22"/>
      <c r="M97" s="22"/>
      <c r="N97" s="22"/>
      <c r="O97" s="27" t="str">
        <f t="shared" si="14"/>
        <v/>
      </c>
      <c r="P97" s="22"/>
      <c r="Q97" s="22"/>
      <c r="R97" s="22"/>
      <c r="S97" s="24">
        <f t="shared" si="15"/>
        <v>562106.4649879185</v>
      </c>
      <c r="T97" s="64">
        <f t="shared" si="19"/>
        <v>188108.92089013744</v>
      </c>
    </row>
    <row r="98" spans="1:20" x14ac:dyDescent="0.25">
      <c r="A98" s="25">
        <f t="shared" si="10"/>
        <v>77</v>
      </c>
      <c r="B98" s="28">
        <f t="shared" si="18"/>
        <v>46874</v>
      </c>
      <c r="C98" s="26">
        <f t="shared" si="11"/>
        <v>30</v>
      </c>
      <c r="D98" s="22">
        <f t="shared" si="12"/>
        <v>16751.312130337254</v>
      </c>
      <c r="E98" s="22">
        <f t="shared" si="13"/>
        <v>9363.2753506493864</v>
      </c>
      <c r="F98" s="22">
        <f t="shared" si="17"/>
        <v>7388.0367796878672</v>
      </c>
      <c r="G98" s="22"/>
      <c r="H98" s="22"/>
      <c r="I98" s="22"/>
      <c r="J98" s="22"/>
      <c r="K98" s="22"/>
      <c r="L98" s="22"/>
      <c r="M98" s="22"/>
      <c r="N98" s="22"/>
      <c r="O98" s="27" t="str">
        <f t="shared" si="14"/>
        <v/>
      </c>
      <c r="P98" s="22"/>
      <c r="Q98" s="22"/>
      <c r="R98" s="22"/>
      <c r="S98" s="24">
        <f t="shared" si="15"/>
        <v>552743.18963726913</v>
      </c>
      <c r="T98" s="64">
        <f t="shared" si="19"/>
        <v>180720.88411044958</v>
      </c>
    </row>
    <row r="99" spans="1:20" x14ac:dyDescent="0.25">
      <c r="A99" s="25">
        <f t="shared" ref="A99:A142" si="20">IF(S98&gt;0,A98+1,0)</f>
        <v>78</v>
      </c>
      <c r="B99" s="28">
        <f t="shared" si="18"/>
        <v>46905</v>
      </c>
      <c r="C99" s="26">
        <f t="shared" ref="C99:C141" si="21">IF(S98=0,0,IF(B99=$F$10,$F$10-EOMONTH(B98,-1),B99-B98))</f>
        <v>31</v>
      </c>
      <c r="D99" s="22">
        <f t="shared" ref="D99:D142" si="22">IF(S98=0,0,SUM(E99:P99))</f>
        <v>16751.312130337254</v>
      </c>
      <c r="E99" s="22">
        <f t="shared" ref="E99:E142" si="23">IF(S98=0,0,(IF($F$3=$G$4,IF(B99=$F$10,S98,(IF(A99="","",$F$8-F99))),IF(B99=$F$10,S98,(IF(A99="","",$F$5/$F$6))))))</f>
        <v>9244.1757102911015</v>
      </c>
      <c r="F99" s="22">
        <f t="shared" si="17"/>
        <v>7507.1364200461521</v>
      </c>
      <c r="G99" s="22"/>
      <c r="H99" s="22"/>
      <c r="I99" s="22"/>
      <c r="J99" s="22"/>
      <c r="K99" s="22"/>
      <c r="L99" s="22"/>
      <c r="M99" s="22"/>
      <c r="N99" s="22"/>
      <c r="O99" s="27" t="str">
        <f t="shared" ref="O99:O141" si="24">IF(A99&lt;$F$6,(IF(MOD(A99,12)=0,$O$12*S99+$O$13*$F$4,"")),"")</f>
        <v/>
      </c>
      <c r="P99" s="22"/>
      <c r="Q99" s="22"/>
      <c r="R99" s="22"/>
      <c r="S99" s="24">
        <f t="shared" ref="S99:S142" si="25">IF(S98=0,0,S98-E99)</f>
        <v>543499.01392697799</v>
      </c>
      <c r="T99" s="64">
        <f t="shared" si="19"/>
        <v>173213.74769040343</v>
      </c>
    </row>
    <row r="100" spans="1:20" x14ac:dyDescent="0.25">
      <c r="A100" s="25">
        <f t="shared" si="20"/>
        <v>79</v>
      </c>
      <c r="B100" s="28">
        <f t="shared" si="18"/>
        <v>46935</v>
      </c>
      <c r="C100" s="26">
        <f t="shared" si="21"/>
        <v>30</v>
      </c>
      <c r="D100" s="22">
        <f t="shared" si="22"/>
        <v>16751.312130337254</v>
      </c>
      <c r="E100" s="22">
        <f t="shared" si="23"/>
        <v>9607.8420677701815</v>
      </c>
      <c r="F100" s="22">
        <f t="shared" si="17"/>
        <v>7143.4700625670721</v>
      </c>
      <c r="G100" s="22"/>
      <c r="H100" s="22"/>
      <c r="I100" s="22"/>
      <c r="J100" s="22"/>
      <c r="K100" s="22"/>
      <c r="L100" s="22"/>
      <c r="M100" s="22"/>
      <c r="N100" s="22"/>
      <c r="O100" s="27" t="str">
        <f t="shared" si="24"/>
        <v/>
      </c>
      <c r="P100" s="22"/>
      <c r="Q100" s="22"/>
      <c r="R100" s="22"/>
      <c r="S100" s="24">
        <f t="shared" si="25"/>
        <v>533891.1718592078</v>
      </c>
      <c r="T100" s="64">
        <f t="shared" si="19"/>
        <v>166070.27762783636</v>
      </c>
    </row>
    <row r="101" spans="1:20" x14ac:dyDescent="0.25">
      <c r="A101" s="25">
        <f t="shared" si="20"/>
        <v>80</v>
      </c>
      <c r="B101" s="28">
        <f t="shared" si="18"/>
        <v>46966</v>
      </c>
      <c r="C101" s="26">
        <f t="shared" si="21"/>
        <v>31</v>
      </c>
      <c r="D101" s="22">
        <f t="shared" si="22"/>
        <v>16751.312130337254</v>
      </c>
      <c r="E101" s="22">
        <f t="shared" si="23"/>
        <v>9500.2162584268735</v>
      </c>
      <c r="F101" s="22">
        <f t="shared" si="17"/>
        <v>7251.0958719103792</v>
      </c>
      <c r="G101" s="22"/>
      <c r="H101" s="22"/>
      <c r="I101" s="22"/>
      <c r="J101" s="22"/>
      <c r="K101" s="22"/>
      <c r="L101" s="22"/>
      <c r="M101" s="22"/>
      <c r="N101" s="22"/>
      <c r="O101" s="27" t="str">
        <f t="shared" si="24"/>
        <v/>
      </c>
      <c r="P101" s="22"/>
      <c r="Q101" s="22"/>
      <c r="R101" s="22"/>
      <c r="S101" s="24">
        <f t="shared" si="25"/>
        <v>524390.9556007809</v>
      </c>
      <c r="T101" s="64">
        <f t="shared" si="19"/>
        <v>158819.18175592599</v>
      </c>
    </row>
    <row r="102" spans="1:20" x14ac:dyDescent="0.25">
      <c r="A102" s="25">
        <f t="shared" si="20"/>
        <v>81</v>
      </c>
      <c r="B102" s="28">
        <f t="shared" si="18"/>
        <v>46997</v>
      </c>
      <c r="C102" s="26">
        <f t="shared" si="21"/>
        <v>31</v>
      </c>
      <c r="D102" s="22">
        <f t="shared" si="22"/>
        <v>16751.312130337254</v>
      </c>
      <c r="E102" s="22">
        <f t="shared" si="23"/>
        <v>9629.2443872379299</v>
      </c>
      <c r="F102" s="22">
        <f t="shared" si="17"/>
        <v>7122.0677430993246</v>
      </c>
      <c r="G102" s="22"/>
      <c r="H102" s="22"/>
      <c r="I102" s="22"/>
      <c r="J102" s="22"/>
      <c r="K102" s="22"/>
      <c r="L102" s="22"/>
      <c r="M102" s="22"/>
      <c r="N102" s="22"/>
      <c r="O102" s="27" t="str">
        <f t="shared" si="24"/>
        <v/>
      </c>
      <c r="P102" s="22"/>
      <c r="Q102" s="22"/>
      <c r="R102" s="22"/>
      <c r="S102" s="24">
        <f t="shared" si="25"/>
        <v>514761.71121354296</v>
      </c>
      <c r="T102" s="64">
        <f t="shared" si="19"/>
        <v>151697.11401282667</v>
      </c>
    </row>
    <row r="103" spans="1:20" x14ac:dyDescent="0.25">
      <c r="A103" s="25">
        <f t="shared" si="20"/>
        <v>82</v>
      </c>
      <c r="B103" s="28">
        <f t="shared" si="18"/>
        <v>47027</v>
      </c>
      <c r="C103" s="26">
        <f t="shared" si="21"/>
        <v>30</v>
      </c>
      <c r="D103" s="22">
        <f t="shared" si="22"/>
        <v>16751.312130337254</v>
      </c>
      <c r="E103" s="22">
        <f t="shared" si="23"/>
        <v>9985.5503181110598</v>
      </c>
      <c r="F103" s="22">
        <f t="shared" si="17"/>
        <v>6765.7618122261938</v>
      </c>
      <c r="G103" s="22"/>
      <c r="H103" s="22"/>
      <c r="I103" s="22"/>
      <c r="J103" s="22"/>
      <c r="K103" s="22"/>
      <c r="L103" s="22"/>
      <c r="M103" s="22"/>
      <c r="N103" s="22"/>
      <c r="O103" s="27" t="str">
        <f t="shared" si="24"/>
        <v/>
      </c>
      <c r="P103" s="22"/>
      <c r="Q103" s="22"/>
      <c r="R103" s="22"/>
      <c r="S103" s="24">
        <f t="shared" si="25"/>
        <v>504776.16089543188</v>
      </c>
      <c r="T103" s="64">
        <f t="shared" si="19"/>
        <v>144931.35220060046</v>
      </c>
    </row>
    <row r="104" spans="1:20" x14ac:dyDescent="0.25">
      <c r="A104" s="25">
        <f t="shared" si="20"/>
        <v>83</v>
      </c>
      <c r="B104" s="28">
        <f t="shared" si="18"/>
        <v>47058</v>
      </c>
      <c r="C104" s="26">
        <f t="shared" si="21"/>
        <v>31</v>
      </c>
      <c r="D104" s="22">
        <f t="shared" si="22"/>
        <v>16751.312130337254</v>
      </c>
      <c r="E104" s="22">
        <f t="shared" si="23"/>
        <v>9895.6446658209825</v>
      </c>
      <c r="F104" s="22">
        <f t="shared" si="17"/>
        <v>6855.6674645162711</v>
      </c>
      <c r="G104" s="22"/>
      <c r="H104" s="22"/>
      <c r="I104" s="22"/>
      <c r="J104" s="22"/>
      <c r="K104" s="22"/>
      <c r="L104" s="22"/>
      <c r="M104" s="22"/>
      <c r="N104" s="22"/>
      <c r="O104" s="27" t="str">
        <f t="shared" si="24"/>
        <v/>
      </c>
      <c r="P104" s="22"/>
      <c r="Q104" s="22"/>
      <c r="R104" s="22"/>
      <c r="S104" s="24">
        <f t="shared" si="25"/>
        <v>494880.51622961089</v>
      </c>
      <c r="T104" s="64">
        <f t="shared" si="19"/>
        <v>138075.68473608419</v>
      </c>
    </row>
    <row r="105" spans="1:20" x14ac:dyDescent="0.25">
      <c r="A105" s="25">
        <f t="shared" si="20"/>
        <v>84</v>
      </c>
      <c r="B105" s="28">
        <f t="shared" si="18"/>
        <v>47088</v>
      </c>
      <c r="C105" s="26">
        <f t="shared" si="21"/>
        <v>30</v>
      </c>
      <c r="D105" s="22">
        <f t="shared" si="22"/>
        <v>16751.312130337254</v>
      </c>
      <c r="E105" s="22">
        <f t="shared" si="23"/>
        <v>10246.858466859343</v>
      </c>
      <c r="F105" s="22">
        <f t="shared" si="17"/>
        <v>6504.4536634779097</v>
      </c>
      <c r="G105" s="22"/>
      <c r="H105" s="22"/>
      <c r="I105" s="22"/>
      <c r="J105" s="22"/>
      <c r="K105" s="22"/>
      <c r="L105" s="22"/>
      <c r="M105" s="22"/>
      <c r="N105" s="22"/>
      <c r="O105" s="27">
        <f t="shared" si="24"/>
        <v>0</v>
      </c>
      <c r="P105" s="22"/>
      <c r="Q105" s="22"/>
      <c r="R105" s="22"/>
      <c r="S105" s="24">
        <f t="shared" si="25"/>
        <v>484633.65776275157</v>
      </c>
      <c r="T105" s="64">
        <f t="shared" si="19"/>
        <v>131571.23107260629</v>
      </c>
    </row>
    <row r="106" spans="1:20" x14ac:dyDescent="0.25">
      <c r="A106" s="25">
        <f t="shared" si="20"/>
        <v>85</v>
      </c>
      <c r="B106" s="28">
        <f t="shared" si="18"/>
        <v>47119</v>
      </c>
      <c r="C106" s="26">
        <f t="shared" si="21"/>
        <v>31</v>
      </c>
      <c r="D106" s="22">
        <f t="shared" si="22"/>
        <v>16751.312130337254</v>
      </c>
      <c r="E106" s="22">
        <f t="shared" si="23"/>
        <v>10169.212068718283</v>
      </c>
      <c r="F106" s="22">
        <f t="shared" si="17"/>
        <v>6582.1000616189704</v>
      </c>
      <c r="G106" s="22"/>
      <c r="H106" s="22"/>
      <c r="I106" s="22"/>
      <c r="J106" s="22"/>
      <c r="K106" s="22"/>
      <c r="L106" s="22"/>
      <c r="M106" s="22"/>
      <c r="N106" s="22"/>
      <c r="O106" s="27" t="str">
        <f t="shared" si="24"/>
        <v/>
      </c>
      <c r="P106" s="22"/>
      <c r="Q106" s="22"/>
      <c r="R106" s="22"/>
      <c r="S106" s="24">
        <f t="shared" si="25"/>
        <v>474464.44569403329</v>
      </c>
      <c r="T106" s="64">
        <f t="shared" si="19"/>
        <v>124989.13101098732</v>
      </c>
    </row>
    <row r="107" spans="1:20" x14ac:dyDescent="0.25">
      <c r="A107" s="25">
        <f t="shared" si="20"/>
        <v>86</v>
      </c>
      <c r="B107" s="28">
        <f t="shared" si="18"/>
        <v>47150</v>
      </c>
      <c r="C107" s="26">
        <f t="shared" si="21"/>
        <v>31</v>
      </c>
      <c r="D107" s="22">
        <f t="shared" si="22"/>
        <v>16751.312130337254</v>
      </c>
      <c r="E107" s="22">
        <f t="shared" si="23"/>
        <v>10307.326230440196</v>
      </c>
      <c r="F107" s="22">
        <f t="shared" si="17"/>
        <v>6443.9858998970576</v>
      </c>
      <c r="G107" s="22"/>
      <c r="H107" s="22"/>
      <c r="I107" s="22"/>
      <c r="J107" s="22"/>
      <c r="K107" s="22"/>
      <c r="L107" s="22"/>
      <c r="M107" s="22"/>
      <c r="N107" s="22"/>
      <c r="O107" s="27" t="str">
        <f t="shared" si="24"/>
        <v/>
      </c>
      <c r="P107" s="22"/>
      <c r="Q107" s="22"/>
      <c r="R107" s="22"/>
      <c r="S107" s="24">
        <f t="shared" si="25"/>
        <v>464157.11946359312</v>
      </c>
      <c r="T107" s="64">
        <f t="shared" si="19"/>
        <v>118545.14511109026</v>
      </c>
    </row>
    <row r="108" spans="1:20" x14ac:dyDescent="0.25">
      <c r="A108" s="25">
        <f t="shared" si="20"/>
        <v>87</v>
      </c>
      <c r="B108" s="28">
        <f t="shared" si="18"/>
        <v>47178</v>
      </c>
      <c r="C108" s="26">
        <f t="shared" si="21"/>
        <v>28</v>
      </c>
      <c r="D108" s="22">
        <f t="shared" si="22"/>
        <v>16751.312130337254</v>
      </c>
      <c r="E108" s="22">
        <f t="shared" si="23"/>
        <v>11057.380325307415</v>
      </c>
      <c r="F108" s="22">
        <f t="shared" si="17"/>
        <v>5693.9318050298389</v>
      </c>
      <c r="G108" s="22"/>
      <c r="H108" s="22"/>
      <c r="I108" s="22"/>
      <c r="J108" s="22"/>
      <c r="K108" s="22"/>
      <c r="L108" s="22"/>
      <c r="M108" s="22"/>
      <c r="N108" s="22"/>
      <c r="O108" s="27" t="str">
        <f t="shared" si="24"/>
        <v/>
      </c>
      <c r="P108" s="22"/>
      <c r="Q108" s="22"/>
      <c r="R108" s="22"/>
      <c r="S108" s="24">
        <f t="shared" si="25"/>
        <v>453099.73913828569</v>
      </c>
      <c r="T108" s="64">
        <f t="shared" si="19"/>
        <v>112851.21330606041</v>
      </c>
    </row>
    <row r="109" spans="1:20" x14ac:dyDescent="0.25">
      <c r="A109" s="25">
        <f t="shared" si="20"/>
        <v>88</v>
      </c>
      <c r="B109" s="28">
        <f t="shared" si="18"/>
        <v>47209</v>
      </c>
      <c r="C109" s="26">
        <f t="shared" si="21"/>
        <v>31</v>
      </c>
      <c r="D109" s="22">
        <f t="shared" si="22"/>
        <v>16751.312130337254</v>
      </c>
      <c r="E109" s="22">
        <f t="shared" si="23"/>
        <v>10597.493110277293</v>
      </c>
      <c r="F109" s="22">
        <f t="shared" si="17"/>
        <v>6153.8190200599593</v>
      </c>
      <c r="G109" s="22"/>
      <c r="H109" s="22"/>
      <c r="I109" s="22"/>
      <c r="J109" s="22"/>
      <c r="K109" s="22"/>
      <c r="L109" s="22"/>
      <c r="M109" s="22"/>
      <c r="N109" s="22"/>
      <c r="O109" s="27" t="str">
        <f t="shared" si="24"/>
        <v/>
      </c>
      <c r="P109" s="22"/>
      <c r="Q109" s="22"/>
      <c r="R109" s="22"/>
      <c r="S109" s="24">
        <f t="shared" si="25"/>
        <v>442502.24602800841</v>
      </c>
      <c r="T109" s="64">
        <f t="shared" si="19"/>
        <v>106697.39428600045</v>
      </c>
    </row>
    <row r="110" spans="1:20" x14ac:dyDescent="0.25">
      <c r="A110" s="25">
        <f t="shared" si="20"/>
        <v>89</v>
      </c>
      <c r="B110" s="28">
        <f t="shared" si="18"/>
        <v>47239</v>
      </c>
      <c r="C110" s="26">
        <f t="shared" si="21"/>
        <v>30</v>
      </c>
      <c r="D110" s="22">
        <f t="shared" si="22"/>
        <v>16751.312130337254</v>
      </c>
      <c r="E110" s="22">
        <f t="shared" si="23"/>
        <v>10935.29137202827</v>
      </c>
      <c r="F110" s="22">
        <f t="shared" si="17"/>
        <v>5816.0207583089832</v>
      </c>
      <c r="G110" s="22"/>
      <c r="H110" s="22"/>
      <c r="I110" s="22"/>
      <c r="J110" s="22"/>
      <c r="K110" s="22"/>
      <c r="L110" s="22"/>
      <c r="M110" s="22"/>
      <c r="N110" s="22"/>
      <c r="O110" s="27" t="str">
        <f t="shared" si="24"/>
        <v/>
      </c>
      <c r="P110" s="22"/>
      <c r="Q110" s="22"/>
      <c r="R110" s="22"/>
      <c r="S110" s="24">
        <f t="shared" si="25"/>
        <v>431566.95465598011</v>
      </c>
      <c r="T110" s="64">
        <f t="shared" si="19"/>
        <v>100881.37352769147</v>
      </c>
    </row>
    <row r="111" spans="1:20" x14ac:dyDescent="0.25">
      <c r="A111" s="25">
        <f t="shared" si="20"/>
        <v>90</v>
      </c>
      <c r="B111" s="28">
        <f t="shared" si="18"/>
        <v>47270</v>
      </c>
      <c r="C111" s="26">
        <f t="shared" si="21"/>
        <v>31</v>
      </c>
      <c r="D111" s="22">
        <f t="shared" si="22"/>
        <v>16751.312130337254</v>
      </c>
      <c r="E111" s="22">
        <f t="shared" si="23"/>
        <v>10889.942757134457</v>
      </c>
      <c r="F111" s="22">
        <f t="shared" si="17"/>
        <v>5861.3693732027969</v>
      </c>
      <c r="G111" s="22"/>
      <c r="H111" s="22"/>
      <c r="I111" s="22"/>
      <c r="J111" s="22"/>
      <c r="K111" s="22"/>
      <c r="L111" s="22"/>
      <c r="M111" s="22"/>
      <c r="N111" s="22"/>
      <c r="O111" s="27" t="str">
        <f t="shared" si="24"/>
        <v/>
      </c>
      <c r="P111" s="22"/>
      <c r="Q111" s="22"/>
      <c r="R111" s="22"/>
      <c r="S111" s="24">
        <f t="shared" si="25"/>
        <v>420677.01189884567</v>
      </c>
      <c r="T111" s="64">
        <f t="shared" si="19"/>
        <v>95020.004154488677</v>
      </c>
    </row>
    <row r="112" spans="1:20" x14ac:dyDescent="0.25">
      <c r="A112" s="25">
        <f t="shared" si="20"/>
        <v>91</v>
      </c>
      <c r="B112" s="28">
        <f t="shared" si="18"/>
        <v>47300</v>
      </c>
      <c r="C112" s="26">
        <f t="shared" si="21"/>
        <v>30</v>
      </c>
      <c r="D112" s="22">
        <f t="shared" si="22"/>
        <v>16751.312130337254</v>
      </c>
      <c r="E112" s="22">
        <f t="shared" si="23"/>
        <v>11222.150966277946</v>
      </c>
      <c r="F112" s="22">
        <f t="shared" si="17"/>
        <v>5529.1611640593082</v>
      </c>
      <c r="G112" s="22"/>
      <c r="H112" s="22"/>
      <c r="I112" s="22"/>
      <c r="J112" s="22"/>
      <c r="K112" s="22"/>
      <c r="L112" s="22"/>
      <c r="M112" s="22"/>
      <c r="N112" s="22"/>
      <c r="O112" s="27" t="str">
        <f t="shared" si="24"/>
        <v/>
      </c>
      <c r="P112" s="22"/>
      <c r="Q112" s="22"/>
      <c r="R112" s="22"/>
      <c r="S112" s="24">
        <f t="shared" si="25"/>
        <v>409454.86093256774</v>
      </c>
      <c r="T112" s="64">
        <f t="shared" si="19"/>
        <v>89490.842990429373</v>
      </c>
    </row>
    <row r="113" spans="1:20" x14ac:dyDescent="0.25">
      <c r="A113" s="25">
        <f t="shared" si="20"/>
        <v>92</v>
      </c>
      <c r="B113" s="28">
        <f t="shared" si="18"/>
        <v>47331</v>
      </c>
      <c r="C113" s="26">
        <f t="shared" si="21"/>
        <v>31</v>
      </c>
      <c r="D113" s="22">
        <f t="shared" si="22"/>
        <v>16751.312130337254</v>
      </c>
      <c r="E113" s="22">
        <f t="shared" si="23"/>
        <v>11190.260349873026</v>
      </c>
      <c r="F113" s="22">
        <f t="shared" si="17"/>
        <v>5561.0517804642277</v>
      </c>
      <c r="G113" s="22"/>
      <c r="H113" s="22"/>
      <c r="I113" s="22"/>
      <c r="J113" s="22"/>
      <c r="K113" s="22"/>
      <c r="L113" s="22"/>
      <c r="M113" s="22"/>
      <c r="N113" s="22"/>
      <c r="O113" s="27" t="str">
        <f t="shared" si="24"/>
        <v/>
      </c>
      <c r="P113" s="22"/>
      <c r="Q113" s="22"/>
      <c r="R113" s="22"/>
      <c r="S113" s="24">
        <f t="shared" si="25"/>
        <v>398264.60058269469</v>
      </c>
      <c r="T113" s="64">
        <f t="shared" si="19"/>
        <v>83929.791209965144</v>
      </c>
    </row>
    <row r="114" spans="1:20" x14ac:dyDescent="0.25">
      <c r="A114" s="25">
        <f t="shared" si="20"/>
        <v>93</v>
      </c>
      <c r="B114" s="28">
        <f t="shared" si="18"/>
        <v>47362</v>
      </c>
      <c r="C114" s="26">
        <f t="shared" si="21"/>
        <v>31</v>
      </c>
      <c r="D114" s="22">
        <f t="shared" si="22"/>
        <v>16751.312130337254</v>
      </c>
      <c r="E114" s="22">
        <f t="shared" si="23"/>
        <v>11342.241980035595</v>
      </c>
      <c r="F114" s="22">
        <f t="shared" si="17"/>
        <v>5409.0701503016589</v>
      </c>
      <c r="G114" s="22"/>
      <c r="H114" s="22"/>
      <c r="I114" s="22"/>
      <c r="J114" s="22"/>
      <c r="K114" s="22"/>
      <c r="L114" s="22"/>
      <c r="M114" s="22"/>
      <c r="N114" s="22"/>
      <c r="O114" s="27" t="str">
        <f t="shared" si="24"/>
        <v/>
      </c>
      <c r="P114" s="22"/>
      <c r="Q114" s="22"/>
      <c r="R114" s="22"/>
      <c r="S114" s="24">
        <f t="shared" si="25"/>
        <v>386922.35860265908</v>
      </c>
      <c r="T114" s="64">
        <f t="shared" si="19"/>
        <v>78520.721059663483</v>
      </c>
    </row>
    <row r="115" spans="1:20" x14ac:dyDescent="0.25">
      <c r="A115" s="25">
        <f t="shared" si="20"/>
        <v>94</v>
      </c>
      <c r="B115" s="28">
        <f t="shared" si="18"/>
        <v>47392</v>
      </c>
      <c r="C115" s="26">
        <f t="shared" si="21"/>
        <v>30</v>
      </c>
      <c r="D115" s="22">
        <f t="shared" si="22"/>
        <v>16751.312130337254</v>
      </c>
      <c r="E115" s="22">
        <f t="shared" si="23"/>
        <v>11665.804678823662</v>
      </c>
      <c r="F115" s="22">
        <f t="shared" si="17"/>
        <v>5085.5074515135911</v>
      </c>
      <c r="G115" s="22"/>
      <c r="H115" s="22"/>
      <c r="I115" s="22"/>
      <c r="J115" s="22"/>
      <c r="K115" s="22"/>
      <c r="L115" s="22"/>
      <c r="M115" s="22"/>
      <c r="N115" s="22"/>
      <c r="O115" s="27" t="str">
        <f t="shared" si="24"/>
        <v/>
      </c>
      <c r="P115" s="22"/>
      <c r="Q115" s="22"/>
      <c r="R115" s="22"/>
      <c r="S115" s="24">
        <f t="shared" si="25"/>
        <v>375256.5539238354</v>
      </c>
      <c r="T115" s="64">
        <f t="shared" si="19"/>
        <v>73435.21360814989</v>
      </c>
    </row>
    <row r="116" spans="1:20" x14ac:dyDescent="0.25">
      <c r="A116" s="25">
        <f t="shared" si="20"/>
        <v>95</v>
      </c>
      <c r="B116" s="28">
        <f t="shared" si="18"/>
        <v>47423</v>
      </c>
      <c r="C116" s="26">
        <f t="shared" si="21"/>
        <v>31</v>
      </c>
      <c r="D116" s="22">
        <f t="shared" si="22"/>
        <v>16751.312130337254</v>
      </c>
      <c r="E116" s="22">
        <f t="shared" si="23"/>
        <v>11654.728046377168</v>
      </c>
      <c r="F116" s="22">
        <f t="shared" si="17"/>
        <v>5096.5840839600869</v>
      </c>
      <c r="G116" s="22"/>
      <c r="H116" s="22"/>
      <c r="I116" s="22"/>
      <c r="J116" s="22"/>
      <c r="K116" s="22"/>
      <c r="L116" s="22"/>
      <c r="M116" s="22"/>
      <c r="N116" s="22"/>
      <c r="O116" s="27" t="str">
        <f t="shared" si="24"/>
        <v/>
      </c>
      <c r="P116" s="22"/>
      <c r="Q116" s="22"/>
      <c r="R116" s="22"/>
      <c r="S116" s="24">
        <f t="shared" si="25"/>
        <v>363601.82587745821</v>
      </c>
      <c r="T116" s="64">
        <f t="shared" si="19"/>
        <v>68338.629524189804</v>
      </c>
    </row>
    <row r="117" spans="1:20" x14ac:dyDescent="0.25">
      <c r="A117" s="25">
        <f t="shared" si="20"/>
        <v>96</v>
      </c>
      <c r="B117" s="28">
        <f t="shared" si="18"/>
        <v>47453</v>
      </c>
      <c r="C117" s="26">
        <f t="shared" si="21"/>
        <v>30</v>
      </c>
      <c r="D117" s="22">
        <f t="shared" si="22"/>
        <v>16751.312130337254</v>
      </c>
      <c r="E117" s="22">
        <f t="shared" si="23"/>
        <v>11972.31770478468</v>
      </c>
      <c r="F117" s="22">
        <f t="shared" si="17"/>
        <v>4778.9944255525725</v>
      </c>
      <c r="G117" s="22"/>
      <c r="H117" s="22"/>
      <c r="I117" s="22"/>
      <c r="J117" s="22"/>
      <c r="K117" s="22"/>
      <c r="L117" s="22"/>
      <c r="M117" s="22"/>
      <c r="N117" s="22"/>
      <c r="O117" s="27">
        <f t="shared" si="24"/>
        <v>0</v>
      </c>
      <c r="P117" s="22"/>
      <c r="Q117" s="22"/>
      <c r="R117" s="22"/>
      <c r="S117" s="24">
        <f t="shared" si="25"/>
        <v>351629.50817267352</v>
      </c>
      <c r="T117" s="64">
        <f t="shared" si="19"/>
        <v>63559.635098637234</v>
      </c>
    </row>
    <row r="118" spans="1:20" x14ac:dyDescent="0.25">
      <c r="A118" s="25">
        <f t="shared" si="20"/>
        <v>97</v>
      </c>
      <c r="B118" s="28">
        <f t="shared" si="18"/>
        <v>47484</v>
      </c>
      <c r="C118" s="26">
        <f t="shared" si="21"/>
        <v>31</v>
      </c>
      <c r="D118" s="22">
        <f t="shared" si="22"/>
        <v>16751.312130337254</v>
      </c>
      <c r="E118" s="22">
        <f t="shared" si="23"/>
        <v>11975.621110248368</v>
      </c>
      <c r="F118" s="22">
        <f t="shared" si="17"/>
        <v>4775.6910200888842</v>
      </c>
      <c r="G118" s="22"/>
      <c r="H118" s="22"/>
      <c r="I118" s="22"/>
      <c r="J118" s="22"/>
      <c r="K118" s="22"/>
      <c r="L118" s="22"/>
      <c r="M118" s="22"/>
      <c r="N118" s="22"/>
      <c r="O118" s="27" t="str">
        <f t="shared" si="24"/>
        <v/>
      </c>
      <c r="P118" s="22"/>
      <c r="Q118" s="22"/>
      <c r="R118" s="22"/>
      <c r="S118" s="24">
        <f t="shared" si="25"/>
        <v>339653.88706242514</v>
      </c>
      <c r="T118" s="64">
        <f t="shared" si="19"/>
        <v>58783.944078548353</v>
      </c>
    </row>
    <row r="119" spans="1:20" x14ac:dyDescent="0.25">
      <c r="A119" s="25">
        <f t="shared" si="20"/>
        <v>98</v>
      </c>
      <c r="B119" s="28">
        <f t="shared" si="18"/>
        <v>47515</v>
      </c>
      <c r="C119" s="26">
        <f t="shared" si="21"/>
        <v>31</v>
      </c>
      <c r="D119" s="22">
        <f t="shared" si="22"/>
        <v>16751.312130337254</v>
      </c>
      <c r="E119" s="22">
        <f t="shared" si="23"/>
        <v>12138.269195425893</v>
      </c>
      <c r="F119" s="22">
        <f t="shared" ref="F119:F142" si="26">IF(A119="","",S118*C119*$F$7/$F$12)</f>
        <v>4613.0429349113601</v>
      </c>
      <c r="G119" s="22"/>
      <c r="H119" s="22"/>
      <c r="I119" s="22"/>
      <c r="J119" s="22"/>
      <c r="K119" s="22"/>
      <c r="L119" s="22"/>
      <c r="M119" s="22"/>
      <c r="N119" s="22"/>
      <c r="O119" s="27" t="str">
        <f t="shared" si="24"/>
        <v/>
      </c>
      <c r="P119" s="22"/>
      <c r="Q119" s="22"/>
      <c r="R119" s="22"/>
      <c r="S119" s="24">
        <f t="shared" si="25"/>
        <v>327515.61786699924</v>
      </c>
      <c r="T119" s="64">
        <f t="shared" si="19"/>
        <v>54170.901143636991</v>
      </c>
    </row>
    <row r="120" spans="1:20" x14ac:dyDescent="0.25">
      <c r="A120" s="25">
        <f t="shared" si="20"/>
        <v>99</v>
      </c>
      <c r="B120" s="28">
        <f t="shared" si="18"/>
        <v>47543</v>
      </c>
      <c r="C120" s="26">
        <f t="shared" si="21"/>
        <v>28</v>
      </c>
      <c r="D120" s="22">
        <f t="shared" si="22"/>
        <v>16751.312130337254</v>
      </c>
      <c r="E120" s="22">
        <f t="shared" si="23"/>
        <v>12733.59589801481</v>
      </c>
      <c r="F120" s="22">
        <f t="shared" si="26"/>
        <v>4017.7162323224438</v>
      </c>
      <c r="G120" s="22"/>
      <c r="H120" s="22"/>
      <c r="I120" s="22"/>
      <c r="J120" s="22"/>
      <c r="K120" s="22"/>
      <c r="L120" s="22"/>
      <c r="M120" s="22"/>
      <c r="N120" s="22"/>
      <c r="O120" s="27" t="str">
        <f t="shared" si="24"/>
        <v/>
      </c>
      <c r="P120" s="22"/>
      <c r="Q120" s="22"/>
      <c r="R120" s="22"/>
      <c r="S120" s="24">
        <f t="shared" si="25"/>
        <v>314782.02196898445</v>
      </c>
      <c r="T120" s="64">
        <f t="shared" si="19"/>
        <v>50153.184911314544</v>
      </c>
    </row>
    <row r="121" spans="1:20" x14ac:dyDescent="0.25">
      <c r="A121" s="25">
        <f t="shared" si="20"/>
        <v>100</v>
      </c>
      <c r="B121" s="28">
        <f t="shared" si="18"/>
        <v>47574</v>
      </c>
      <c r="C121" s="26">
        <f t="shared" si="21"/>
        <v>31</v>
      </c>
      <c r="D121" s="22">
        <f t="shared" si="22"/>
        <v>16751.312130337254</v>
      </c>
      <c r="E121" s="22">
        <f t="shared" si="23"/>
        <v>12476.068896585439</v>
      </c>
      <c r="F121" s="22">
        <f t="shared" si="26"/>
        <v>4275.2432337518148</v>
      </c>
      <c r="G121" s="22"/>
      <c r="H121" s="22"/>
      <c r="I121" s="22"/>
      <c r="J121" s="22"/>
      <c r="K121" s="22"/>
      <c r="L121" s="22"/>
      <c r="M121" s="22"/>
      <c r="N121" s="22"/>
      <c r="O121" s="27" t="str">
        <f t="shared" si="24"/>
        <v/>
      </c>
      <c r="P121" s="22"/>
      <c r="Q121" s="22"/>
      <c r="R121" s="22"/>
      <c r="S121" s="24">
        <f t="shared" si="25"/>
        <v>302305.95307239902</v>
      </c>
      <c r="T121" s="64">
        <f t="shared" si="19"/>
        <v>45877.941677562732</v>
      </c>
    </row>
    <row r="122" spans="1:20" x14ac:dyDescent="0.25">
      <c r="A122" s="25">
        <f t="shared" si="20"/>
        <v>101</v>
      </c>
      <c r="B122" s="28">
        <f t="shared" si="18"/>
        <v>47604</v>
      </c>
      <c r="C122" s="26">
        <f t="shared" si="21"/>
        <v>30</v>
      </c>
      <c r="D122" s="22">
        <f t="shared" si="22"/>
        <v>16751.312130337254</v>
      </c>
      <c r="E122" s="22">
        <f t="shared" si="23"/>
        <v>12777.95896837801</v>
      </c>
      <c r="F122" s="22">
        <f t="shared" si="26"/>
        <v>3973.3531619592427</v>
      </c>
      <c r="G122" s="22"/>
      <c r="H122" s="22"/>
      <c r="I122" s="22"/>
      <c r="J122" s="22"/>
      <c r="K122" s="22"/>
      <c r="L122" s="22"/>
      <c r="M122" s="22"/>
      <c r="N122" s="22"/>
      <c r="O122" s="27" t="str">
        <f t="shared" si="24"/>
        <v/>
      </c>
      <c r="P122" s="22"/>
      <c r="Q122" s="22"/>
      <c r="R122" s="22"/>
      <c r="S122" s="24">
        <f t="shared" si="25"/>
        <v>289527.994104021</v>
      </c>
      <c r="T122" s="64">
        <f t="shared" si="19"/>
        <v>41904.588515603493</v>
      </c>
    </row>
    <row r="123" spans="1:20" x14ac:dyDescent="0.25">
      <c r="A123" s="25">
        <f t="shared" si="20"/>
        <v>102</v>
      </c>
      <c r="B123" s="28">
        <f t="shared" si="18"/>
        <v>47635</v>
      </c>
      <c r="C123" s="26">
        <f t="shared" si="21"/>
        <v>31</v>
      </c>
      <c r="D123" s="22">
        <f t="shared" si="22"/>
        <v>16751.312130337254</v>
      </c>
      <c r="E123" s="22">
        <f t="shared" si="23"/>
        <v>12819.058979307832</v>
      </c>
      <c r="F123" s="22">
        <f t="shared" si="26"/>
        <v>3932.2531510294207</v>
      </c>
      <c r="G123" s="22"/>
      <c r="H123" s="22"/>
      <c r="I123" s="22"/>
      <c r="J123" s="22"/>
      <c r="K123" s="22"/>
      <c r="L123" s="22"/>
      <c r="M123" s="22"/>
      <c r="N123" s="22"/>
      <c r="O123" s="27" t="str">
        <f t="shared" si="24"/>
        <v/>
      </c>
      <c r="P123" s="22"/>
      <c r="Q123" s="22"/>
      <c r="R123" s="22"/>
      <c r="S123" s="24">
        <f t="shared" si="25"/>
        <v>276708.93512471317</v>
      </c>
      <c r="T123" s="64">
        <f t="shared" si="19"/>
        <v>37972.335364574072</v>
      </c>
    </row>
    <row r="124" spans="1:20" x14ac:dyDescent="0.25">
      <c r="A124" s="25">
        <f t="shared" si="20"/>
        <v>103</v>
      </c>
      <c r="B124" s="28">
        <f t="shared" si="18"/>
        <v>47665</v>
      </c>
      <c r="C124" s="26">
        <f t="shared" si="21"/>
        <v>30</v>
      </c>
      <c r="D124" s="22">
        <f t="shared" si="22"/>
        <v>16751.312130337254</v>
      </c>
      <c r="E124" s="22">
        <f t="shared" si="23"/>
        <v>13114.392939212874</v>
      </c>
      <c r="F124" s="22">
        <f t="shared" si="26"/>
        <v>3636.9191911243793</v>
      </c>
      <c r="G124" s="22"/>
      <c r="H124" s="22"/>
      <c r="I124" s="22"/>
      <c r="J124" s="22"/>
      <c r="K124" s="22"/>
      <c r="L124" s="22"/>
      <c r="M124" s="22"/>
      <c r="N124" s="22"/>
      <c r="O124" s="27" t="str">
        <f t="shared" si="24"/>
        <v/>
      </c>
      <c r="P124" s="22"/>
      <c r="Q124" s="22"/>
      <c r="R124" s="22"/>
      <c r="S124" s="24">
        <f t="shared" si="25"/>
        <v>263594.54218550032</v>
      </c>
      <c r="T124" s="64">
        <f t="shared" si="19"/>
        <v>34335.416173449696</v>
      </c>
    </row>
    <row r="125" spans="1:20" x14ac:dyDescent="0.25">
      <c r="A125" s="25">
        <f t="shared" si="20"/>
        <v>104</v>
      </c>
      <c r="B125" s="28">
        <f t="shared" si="18"/>
        <v>47696</v>
      </c>
      <c r="C125" s="26">
        <f t="shared" si="21"/>
        <v>31</v>
      </c>
      <c r="D125" s="22">
        <f t="shared" si="22"/>
        <v>16751.312130337254</v>
      </c>
      <c r="E125" s="22">
        <f t="shared" si="23"/>
        <v>13171.276727160688</v>
      </c>
      <c r="F125" s="22">
        <f t="shared" si="26"/>
        <v>3580.0354031765655</v>
      </c>
      <c r="G125" s="22"/>
      <c r="H125" s="22"/>
      <c r="I125" s="22"/>
      <c r="J125" s="22"/>
      <c r="K125" s="22"/>
      <c r="L125" s="22"/>
      <c r="M125" s="22"/>
      <c r="N125" s="22"/>
      <c r="O125" s="27" t="str">
        <f t="shared" si="24"/>
        <v/>
      </c>
      <c r="P125" s="22"/>
      <c r="Q125" s="22"/>
      <c r="R125" s="22"/>
      <c r="S125" s="24">
        <f t="shared" si="25"/>
        <v>250423.26545833962</v>
      </c>
      <c r="T125" s="64">
        <f t="shared" si="19"/>
        <v>30755.380770273128</v>
      </c>
    </row>
    <row r="126" spans="1:20" x14ac:dyDescent="0.25">
      <c r="A126" s="25">
        <f t="shared" si="20"/>
        <v>105</v>
      </c>
      <c r="B126" s="28">
        <f t="shared" si="18"/>
        <v>47727</v>
      </c>
      <c r="C126" s="26">
        <f t="shared" si="21"/>
        <v>31</v>
      </c>
      <c r="D126" s="22">
        <f t="shared" si="22"/>
        <v>16751.312130337254</v>
      </c>
      <c r="E126" s="22">
        <f t="shared" si="23"/>
        <v>13350.163727617197</v>
      </c>
      <c r="F126" s="22">
        <f t="shared" si="26"/>
        <v>3401.1484027200563</v>
      </c>
      <c r="G126" s="22"/>
      <c r="H126" s="22"/>
      <c r="I126" s="22"/>
      <c r="J126" s="22"/>
      <c r="K126" s="22"/>
      <c r="L126" s="22"/>
      <c r="M126" s="22"/>
      <c r="N126" s="22"/>
      <c r="O126" s="27" t="str">
        <f t="shared" si="24"/>
        <v/>
      </c>
      <c r="P126" s="22"/>
      <c r="Q126" s="22"/>
      <c r="R126" s="22"/>
      <c r="S126" s="24">
        <f t="shared" si="25"/>
        <v>237073.10173072241</v>
      </c>
      <c r="T126" s="64">
        <f t="shared" si="19"/>
        <v>27354.232367553072</v>
      </c>
    </row>
    <row r="127" spans="1:20" x14ac:dyDescent="0.25">
      <c r="A127" s="25">
        <f t="shared" si="20"/>
        <v>106</v>
      </c>
      <c r="B127" s="28">
        <f t="shared" si="18"/>
        <v>47757</v>
      </c>
      <c r="C127" s="26">
        <f t="shared" si="21"/>
        <v>30</v>
      </c>
      <c r="D127" s="22">
        <f t="shared" si="22"/>
        <v>16751.312130337254</v>
      </c>
      <c r="E127" s="22">
        <f t="shared" si="23"/>
        <v>13635.345842529292</v>
      </c>
      <c r="F127" s="22">
        <f t="shared" si="26"/>
        <v>3115.9662878079616</v>
      </c>
      <c r="G127" s="22"/>
      <c r="H127" s="22"/>
      <c r="I127" s="22"/>
      <c r="J127" s="22"/>
      <c r="K127" s="22"/>
      <c r="L127" s="22"/>
      <c r="M127" s="22"/>
      <c r="N127" s="22"/>
      <c r="O127" s="27" t="str">
        <f t="shared" si="24"/>
        <v/>
      </c>
      <c r="P127" s="22"/>
      <c r="Q127" s="22"/>
      <c r="R127" s="22"/>
      <c r="S127" s="24">
        <f t="shared" si="25"/>
        <v>223437.75588819312</v>
      </c>
      <c r="T127" s="64">
        <f t="shared" si="19"/>
        <v>24238.26607974511</v>
      </c>
    </row>
    <row r="128" spans="1:20" x14ac:dyDescent="0.25">
      <c r="A128" s="25">
        <f t="shared" si="20"/>
        <v>107</v>
      </c>
      <c r="B128" s="28">
        <f t="shared" si="18"/>
        <v>47788</v>
      </c>
      <c r="C128" s="26">
        <f t="shared" si="21"/>
        <v>31</v>
      </c>
      <c r="D128" s="22">
        <f t="shared" si="22"/>
        <v>16751.312130337254</v>
      </c>
      <c r="E128" s="22">
        <f t="shared" si="23"/>
        <v>13716.670100749527</v>
      </c>
      <c r="F128" s="22">
        <f t="shared" si="26"/>
        <v>3034.6420295877274</v>
      </c>
      <c r="G128" s="22"/>
      <c r="H128" s="22"/>
      <c r="I128" s="22"/>
      <c r="J128" s="22"/>
      <c r="K128" s="22"/>
      <c r="L128" s="22"/>
      <c r="M128" s="22"/>
      <c r="N128" s="22"/>
      <c r="O128" s="27" t="str">
        <f t="shared" si="24"/>
        <v/>
      </c>
      <c r="P128" s="22"/>
      <c r="Q128" s="22"/>
      <c r="R128" s="22"/>
      <c r="S128" s="24">
        <f t="shared" si="25"/>
        <v>209721.08578744359</v>
      </c>
      <c r="T128" s="64">
        <f t="shared" si="19"/>
        <v>21203.624050157381</v>
      </c>
    </row>
    <row r="129" spans="1:20" x14ac:dyDescent="0.25">
      <c r="A129" s="25">
        <f t="shared" si="20"/>
        <v>108</v>
      </c>
      <c r="B129" s="28">
        <f t="shared" si="18"/>
        <v>47818</v>
      </c>
      <c r="C129" s="26">
        <f t="shared" si="21"/>
        <v>30</v>
      </c>
      <c r="D129" s="22">
        <f t="shared" si="22"/>
        <v>16751.312130337254</v>
      </c>
      <c r="E129" s="22">
        <f t="shared" si="23"/>
        <v>13994.846599724631</v>
      </c>
      <c r="F129" s="22">
        <f t="shared" si="26"/>
        <v>2756.4655306126215</v>
      </c>
      <c r="G129" s="22"/>
      <c r="H129" s="22"/>
      <c r="I129" s="22"/>
      <c r="J129" s="22"/>
      <c r="K129" s="22"/>
      <c r="L129" s="22"/>
      <c r="M129" s="22"/>
      <c r="N129" s="22"/>
      <c r="O129" s="27">
        <f t="shared" si="24"/>
        <v>0</v>
      </c>
      <c r="P129" s="22"/>
      <c r="Q129" s="22"/>
      <c r="R129" s="22"/>
      <c r="S129" s="24">
        <f t="shared" si="25"/>
        <v>195726.23918771895</v>
      </c>
      <c r="T129" s="64">
        <f t="shared" si="19"/>
        <v>18447.158519544759</v>
      </c>
    </row>
    <row r="130" spans="1:20" x14ac:dyDescent="0.25">
      <c r="A130" s="25">
        <f t="shared" si="20"/>
        <v>109</v>
      </c>
      <c r="B130" s="28">
        <f t="shared" si="18"/>
        <v>47849</v>
      </c>
      <c r="C130" s="26">
        <f t="shared" si="21"/>
        <v>31</v>
      </c>
      <c r="D130" s="22">
        <f t="shared" si="22"/>
        <v>16751.312130337254</v>
      </c>
      <c r="E130" s="22">
        <f t="shared" si="23"/>
        <v>14093.036811686963</v>
      </c>
      <c r="F130" s="22">
        <f t="shared" si="26"/>
        <v>2658.2753186502905</v>
      </c>
      <c r="G130" s="22"/>
      <c r="H130" s="22"/>
      <c r="I130" s="22"/>
      <c r="J130" s="22"/>
      <c r="K130" s="22"/>
      <c r="L130" s="22"/>
      <c r="M130" s="22"/>
      <c r="N130" s="22"/>
      <c r="O130" s="27" t="str">
        <f t="shared" si="24"/>
        <v/>
      </c>
      <c r="P130" s="22"/>
      <c r="Q130" s="22"/>
      <c r="R130" s="22"/>
      <c r="S130" s="24">
        <f t="shared" si="25"/>
        <v>181633.20237603199</v>
      </c>
      <c r="T130" s="64">
        <f t="shared" si="19"/>
        <v>15788.883200894468</v>
      </c>
    </row>
    <row r="131" spans="1:20" x14ac:dyDescent="0.25">
      <c r="A131" s="25">
        <f t="shared" si="20"/>
        <v>110</v>
      </c>
      <c r="B131" s="28">
        <f t="shared" si="18"/>
        <v>47880</v>
      </c>
      <c r="C131" s="26">
        <f t="shared" si="21"/>
        <v>31</v>
      </c>
      <c r="D131" s="22">
        <f t="shared" si="22"/>
        <v>16751.312130337254</v>
      </c>
      <c r="E131" s="22">
        <f t="shared" si="23"/>
        <v>14284.442788099797</v>
      </c>
      <c r="F131" s="22">
        <f t="shared" si="26"/>
        <v>2466.8693422374554</v>
      </c>
      <c r="G131" s="22"/>
      <c r="H131" s="22"/>
      <c r="I131" s="22"/>
      <c r="J131" s="22"/>
      <c r="K131" s="22"/>
      <c r="L131" s="22"/>
      <c r="M131" s="22"/>
      <c r="N131" s="22"/>
      <c r="O131" s="27" t="str">
        <f t="shared" si="24"/>
        <v/>
      </c>
      <c r="P131" s="22"/>
      <c r="Q131" s="22"/>
      <c r="R131" s="22"/>
      <c r="S131" s="24">
        <f t="shared" si="25"/>
        <v>167348.7595879322</v>
      </c>
      <c r="T131" s="64">
        <f t="shared" si="19"/>
        <v>13322.013858657014</v>
      </c>
    </row>
    <row r="132" spans="1:20" x14ac:dyDescent="0.25">
      <c r="A132" s="25">
        <f t="shared" si="20"/>
        <v>111</v>
      </c>
      <c r="B132" s="28">
        <f t="shared" si="18"/>
        <v>47908</v>
      </c>
      <c r="C132" s="26">
        <f t="shared" si="21"/>
        <v>28</v>
      </c>
      <c r="D132" s="22">
        <f t="shared" si="22"/>
        <v>16751.312130337254</v>
      </c>
      <c r="E132" s="22">
        <f t="shared" si="23"/>
        <v>14698.402921810593</v>
      </c>
      <c r="F132" s="22">
        <f t="shared" si="26"/>
        <v>2052.9092085266602</v>
      </c>
      <c r="G132" s="22"/>
      <c r="H132" s="22"/>
      <c r="I132" s="22"/>
      <c r="J132" s="22"/>
      <c r="K132" s="22"/>
      <c r="L132" s="22"/>
      <c r="M132" s="22"/>
      <c r="N132" s="22"/>
      <c r="O132" s="27" t="str">
        <f t="shared" si="24"/>
        <v/>
      </c>
      <c r="P132" s="22"/>
      <c r="Q132" s="22"/>
      <c r="R132" s="22"/>
      <c r="S132" s="24">
        <f t="shared" si="25"/>
        <v>152650.3566661216</v>
      </c>
      <c r="T132" s="64">
        <f t="shared" si="19"/>
        <v>11269.104650130354</v>
      </c>
    </row>
    <row r="133" spans="1:20" x14ac:dyDescent="0.25">
      <c r="A133" s="25">
        <f t="shared" si="20"/>
        <v>112</v>
      </c>
      <c r="B133" s="28">
        <f t="shared" si="18"/>
        <v>47939</v>
      </c>
      <c r="C133" s="26">
        <f t="shared" si="21"/>
        <v>31</v>
      </c>
      <c r="D133" s="22">
        <f t="shared" si="22"/>
        <v>16751.312130337254</v>
      </c>
      <c r="E133" s="22">
        <f t="shared" si="23"/>
        <v>14678.076179997814</v>
      </c>
      <c r="F133" s="22">
        <f t="shared" si="26"/>
        <v>2073.2359503394391</v>
      </c>
      <c r="G133" s="22"/>
      <c r="H133" s="22"/>
      <c r="I133" s="22"/>
      <c r="J133" s="22"/>
      <c r="K133" s="22"/>
      <c r="L133" s="22"/>
      <c r="M133" s="22"/>
      <c r="N133" s="22"/>
      <c r="O133" s="27" t="str">
        <f t="shared" si="24"/>
        <v/>
      </c>
      <c r="P133" s="22"/>
      <c r="Q133" s="22"/>
      <c r="R133" s="22"/>
      <c r="S133" s="24">
        <f t="shared" si="25"/>
        <v>137972.28048612378</v>
      </c>
      <c r="T133" s="64">
        <f t="shared" si="19"/>
        <v>9195.8686997909135</v>
      </c>
    </row>
    <row r="134" spans="1:20" x14ac:dyDescent="0.25">
      <c r="A134" s="25">
        <f t="shared" si="20"/>
        <v>113</v>
      </c>
      <c r="B134" s="28">
        <f t="shared" si="18"/>
        <v>47969</v>
      </c>
      <c r="C134" s="26">
        <f t="shared" si="21"/>
        <v>30</v>
      </c>
      <c r="D134" s="22">
        <f t="shared" si="22"/>
        <v>16751.312130337254</v>
      </c>
      <c r="E134" s="22">
        <f t="shared" si="23"/>
        <v>14937.875804123141</v>
      </c>
      <c r="F134" s="22">
        <f t="shared" si="26"/>
        <v>1813.4363262141133</v>
      </c>
      <c r="G134" s="22"/>
      <c r="H134" s="22"/>
      <c r="I134" s="22"/>
      <c r="J134" s="22"/>
      <c r="K134" s="22"/>
      <c r="L134" s="22"/>
      <c r="M134" s="22"/>
      <c r="N134" s="22"/>
      <c r="O134" s="27" t="str">
        <f t="shared" si="24"/>
        <v/>
      </c>
      <c r="P134" s="22"/>
      <c r="Q134" s="22"/>
      <c r="R134" s="22"/>
      <c r="S134" s="24">
        <f t="shared" si="25"/>
        <v>123034.40468200063</v>
      </c>
      <c r="T134" s="64">
        <f t="shared" si="19"/>
        <v>7382.4323735768003</v>
      </c>
    </row>
    <row r="135" spans="1:20" x14ac:dyDescent="0.25">
      <c r="A135" s="25">
        <f t="shared" si="20"/>
        <v>114</v>
      </c>
      <c r="B135" s="28">
        <f t="shared" si="18"/>
        <v>48000</v>
      </c>
      <c r="C135" s="26">
        <f t="shared" si="21"/>
        <v>31</v>
      </c>
      <c r="D135" s="22">
        <f t="shared" si="22"/>
        <v>16751.312130337254</v>
      </c>
      <c r="E135" s="22">
        <f t="shared" si="23"/>
        <v>15080.308167514901</v>
      </c>
      <c r="F135" s="22">
        <f t="shared" si="26"/>
        <v>1671.0039628223526</v>
      </c>
      <c r="G135" s="22"/>
      <c r="H135" s="22"/>
      <c r="I135" s="22"/>
      <c r="J135" s="22"/>
      <c r="K135" s="22"/>
      <c r="L135" s="22"/>
      <c r="M135" s="22"/>
      <c r="N135" s="22"/>
      <c r="O135" s="27" t="str">
        <f t="shared" si="24"/>
        <v/>
      </c>
      <c r="P135" s="22"/>
      <c r="Q135" s="22"/>
      <c r="R135" s="22"/>
      <c r="S135" s="24">
        <f t="shared" si="25"/>
        <v>107954.09651448573</v>
      </c>
      <c r="T135" s="64">
        <f t="shared" si="19"/>
        <v>5711.4284107544481</v>
      </c>
    </row>
    <row r="136" spans="1:20" x14ac:dyDescent="0.25">
      <c r="A136" s="25">
        <f t="shared" si="20"/>
        <v>115</v>
      </c>
      <c r="B136" s="28">
        <f t="shared" si="18"/>
        <v>48030</v>
      </c>
      <c r="C136" s="26">
        <f t="shared" si="21"/>
        <v>30</v>
      </c>
      <c r="D136" s="22">
        <f t="shared" si="22"/>
        <v>16751.312130337254</v>
      </c>
      <c r="E136" s="22">
        <f t="shared" si="23"/>
        <v>15332.419295535688</v>
      </c>
      <c r="F136" s="22">
        <f t="shared" si="26"/>
        <v>1418.892834801565</v>
      </c>
      <c r="G136" s="22"/>
      <c r="H136" s="22"/>
      <c r="I136" s="22"/>
      <c r="J136" s="22"/>
      <c r="K136" s="22"/>
      <c r="L136" s="22"/>
      <c r="M136" s="22"/>
      <c r="N136" s="22"/>
      <c r="O136" s="27" t="str">
        <f t="shared" si="24"/>
        <v/>
      </c>
      <c r="P136" s="22"/>
      <c r="Q136" s="22"/>
      <c r="R136" s="22"/>
      <c r="S136" s="24">
        <f t="shared" si="25"/>
        <v>92621.677218950048</v>
      </c>
      <c r="T136" s="64">
        <f t="shared" si="19"/>
        <v>4292.5355759528829</v>
      </c>
    </row>
    <row r="137" spans="1:20" x14ac:dyDescent="0.25">
      <c r="A137" s="25">
        <f t="shared" si="20"/>
        <v>116</v>
      </c>
      <c r="B137" s="28">
        <f t="shared" si="18"/>
        <v>48061</v>
      </c>
      <c r="C137" s="26">
        <f t="shared" si="21"/>
        <v>31</v>
      </c>
      <c r="D137" s="22">
        <f t="shared" si="22"/>
        <v>16751.312130337254</v>
      </c>
      <c r="E137" s="22">
        <f t="shared" si="23"/>
        <v>15493.361640178458</v>
      </c>
      <c r="F137" s="22">
        <f t="shared" si="26"/>
        <v>1257.9504901587959</v>
      </c>
      <c r="G137" s="22"/>
      <c r="H137" s="22"/>
      <c r="I137" s="22"/>
      <c r="J137" s="22"/>
      <c r="K137" s="22"/>
      <c r="L137" s="22"/>
      <c r="M137" s="22"/>
      <c r="N137" s="22"/>
      <c r="O137" s="27" t="str">
        <f t="shared" si="24"/>
        <v/>
      </c>
      <c r="P137" s="22"/>
      <c r="Q137" s="22"/>
      <c r="R137" s="22"/>
      <c r="S137" s="24">
        <f t="shared" si="25"/>
        <v>77128.315578771595</v>
      </c>
      <c r="T137" s="64">
        <f t="shared" si="19"/>
        <v>3034.5850857940868</v>
      </c>
    </row>
    <row r="138" spans="1:20" x14ac:dyDescent="0.25">
      <c r="A138" s="25">
        <f t="shared" si="20"/>
        <v>117</v>
      </c>
      <c r="B138" s="28">
        <f t="shared" si="18"/>
        <v>48092</v>
      </c>
      <c r="C138" s="26">
        <f t="shared" si="21"/>
        <v>31</v>
      </c>
      <c r="D138" s="22">
        <f t="shared" si="22"/>
        <v>16751.312130337254</v>
      </c>
      <c r="E138" s="22">
        <f t="shared" si="23"/>
        <v>15703.786267054924</v>
      </c>
      <c r="F138" s="22">
        <f t="shared" si="26"/>
        <v>1047.5258632823304</v>
      </c>
      <c r="G138" s="22"/>
      <c r="H138" s="22"/>
      <c r="I138" s="22"/>
      <c r="J138" s="22"/>
      <c r="K138" s="22"/>
      <c r="L138" s="22"/>
      <c r="M138" s="22"/>
      <c r="N138" s="22"/>
      <c r="O138" s="27" t="str">
        <f t="shared" si="24"/>
        <v/>
      </c>
      <c r="P138" s="22"/>
      <c r="Q138" s="22"/>
      <c r="R138" s="22"/>
      <c r="S138" s="24">
        <f t="shared" si="25"/>
        <v>61424.529311716673</v>
      </c>
      <c r="T138" s="64">
        <f t="shared" si="19"/>
        <v>1987.0592225117564</v>
      </c>
    </row>
    <row r="139" spans="1:20" x14ac:dyDescent="0.25">
      <c r="A139" s="25">
        <f t="shared" si="20"/>
        <v>118</v>
      </c>
      <c r="B139" s="28">
        <f t="shared" si="18"/>
        <v>48122</v>
      </c>
      <c r="C139" s="26">
        <f t="shared" si="21"/>
        <v>30</v>
      </c>
      <c r="D139" s="22">
        <f t="shared" si="22"/>
        <v>16751.312130337254</v>
      </c>
      <c r="E139" s="22">
        <f t="shared" si="23"/>
        <v>15943.979872132872</v>
      </c>
      <c r="F139" s="22">
        <f t="shared" si="26"/>
        <v>807.33225820438133</v>
      </c>
      <c r="G139" s="22"/>
      <c r="H139" s="22"/>
      <c r="I139" s="22"/>
      <c r="J139" s="22"/>
      <c r="K139" s="22"/>
      <c r="L139" s="22"/>
      <c r="M139" s="22"/>
      <c r="N139" s="22"/>
      <c r="O139" s="27" t="str">
        <f t="shared" si="24"/>
        <v/>
      </c>
      <c r="P139" s="22"/>
      <c r="Q139" s="22"/>
      <c r="R139" s="22"/>
      <c r="S139" s="24">
        <f t="shared" si="25"/>
        <v>45480.549439583803</v>
      </c>
      <c r="T139" s="64">
        <f t="shared" si="19"/>
        <v>1179.7269643073751</v>
      </c>
    </row>
    <row r="140" spans="1:20" x14ac:dyDescent="0.25">
      <c r="A140" s="25">
        <f t="shared" si="20"/>
        <v>119</v>
      </c>
      <c r="B140" s="28">
        <f t="shared" si="18"/>
        <v>48153</v>
      </c>
      <c r="C140" s="26">
        <f t="shared" si="21"/>
        <v>31</v>
      </c>
      <c r="D140" s="22">
        <f t="shared" si="22"/>
        <v>16751.312130337254</v>
      </c>
      <c r="E140" s="22">
        <f t="shared" si="23"/>
        <v>16133.613539920125</v>
      </c>
      <c r="F140" s="22">
        <f t="shared" si="26"/>
        <v>617.69859041712948</v>
      </c>
      <c r="G140" s="22"/>
      <c r="H140" s="22"/>
      <c r="I140" s="22"/>
      <c r="J140" s="22"/>
      <c r="K140" s="22"/>
      <c r="L140" s="22"/>
      <c r="M140" s="22"/>
      <c r="N140" s="22"/>
      <c r="O140" s="27" t="str">
        <f t="shared" si="24"/>
        <v/>
      </c>
      <c r="P140" s="22"/>
      <c r="Q140" s="22"/>
      <c r="R140" s="22"/>
      <c r="S140" s="24">
        <f t="shared" si="25"/>
        <v>29346.93589966368</v>
      </c>
      <c r="T140" s="64">
        <f t="shared" si="19"/>
        <v>562.02837389024558</v>
      </c>
    </row>
    <row r="141" spans="1:20" x14ac:dyDescent="0.25">
      <c r="A141" s="25">
        <f t="shared" si="20"/>
        <v>120</v>
      </c>
      <c r="B141" s="28">
        <f t="shared" si="18"/>
        <v>48183</v>
      </c>
      <c r="C141" s="26">
        <f t="shared" si="21"/>
        <v>30</v>
      </c>
      <c r="D141" s="22">
        <f t="shared" si="22"/>
        <v>16751.312130337254</v>
      </c>
      <c r="E141" s="22">
        <f t="shared" si="23"/>
        <v>16365.591176562923</v>
      </c>
      <c r="F141" s="22">
        <f t="shared" si="26"/>
        <v>385.72095377433101</v>
      </c>
      <c r="G141" s="22"/>
      <c r="H141" s="22"/>
      <c r="I141" s="22"/>
      <c r="J141" s="22"/>
      <c r="K141" s="22"/>
      <c r="L141" s="22"/>
      <c r="M141" s="22"/>
      <c r="N141" s="22"/>
      <c r="O141" s="27" t="str">
        <f t="shared" si="24"/>
        <v/>
      </c>
      <c r="P141" s="22"/>
      <c r="Q141" s="22"/>
      <c r="R141" s="22"/>
      <c r="S141" s="24">
        <f t="shared" si="25"/>
        <v>12981.344723100758</v>
      </c>
      <c r="T141" s="64">
        <f t="shared" si="19"/>
        <v>176.30742011591457</v>
      </c>
    </row>
    <row r="142" spans="1:20" x14ac:dyDescent="0.25">
      <c r="A142" s="25">
        <f t="shared" si="20"/>
        <v>121</v>
      </c>
      <c r="B142" s="28">
        <f>F10</f>
        <v>48213</v>
      </c>
      <c r="C142" s="26">
        <f>B142-B141+1</f>
        <v>31</v>
      </c>
      <c r="D142" s="22">
        <f t="shared" si="22"/>
        <v>13157.65214321735</v>
      </c>
      <c r="E142" s="22">
        <f t="shared" si="23"/>
        <v>12981.344723100758</v>
      </c>
      <c r="F142" s="22">
        <f t="shared" si="26"/>
        <v>176.30742011659299</v>
      </c>
      <c r="G142" s="22"/>
      <c r="H142" s="22"/>
      <c r="I142" s="22"/>
      <c r="J142" s="22"/>
      <c r="K142" s="22"/>
      <c r="L142" s="22"/>
      <c r="M142" s="22"/>
      <c r="N142" s="22"/>
      <c r="O142" s="27"/>
      <c r="P142" s="22"/>
      <c r="Q142" s="22"/>
      <c r="R142" s="22"/>
      <c r="S142" s="24">
        <f t="shared" si="25"/>
        <v>0</v>
      </c>
      <c r="T142" s="64">
        <f t="shared" si="19"/>
        <v>-6.7842620410374366E-10</v>
      </c>
    </row>
    <row r="143" spans="1:20" s="12" customFormat="1" ht="15.75" thickBot="1" x14ac:dyDescent="0.3">
      <c r="A143" s="29" t="s">
        <v>44</v>
      </c>
      <c r="B143" s="30"/>
      <c r="C143" s="31">
        <f>SUM(C23:C142)</f>
        <v>3651</v>
      </c>
      <c r="D143" s="32">
        <f>SUM(D23:D142)</f>
        <v>2006563.7956533551</v>
      </c>
      <c r="E143" s="32">
        <f>SUM(E23:E142)</f>
        <v>1000000.0000000003</v>
      </c>
      <c r="F143" s="32">
        <f t="shared" ref="F143:P143" si="27">SUM(F22:F142)</f>
        <v>1006563.7956533498</v>
      </c>
      <c r="G143" s="32">
        <f t="shared" si="27"/>
        <v>0</v>
      </c>
      <c r="H143" s="32">
        <f t="shared" si="27"/>
        <v>0</v>
      </c>
      <c r="I143" s="32">
        <f t="shared" si="27"/>
        <v>0</v>
      </c>
      <c r="J143" s="32">
        <f t="shared" si="27"/>
        <v>0</v>
      </c>
      <c r="K143" s="32">
        <f t="shared" si="27"/>
        <v>0</v>
      </c>
      <c r="L143" s="32">
        <f t="shared" si="27"/>
        <v>0</v>
      </c>
      <c r="M143" s="32">
        <f t="shared" si="27"/>
        <v>0</v>
      </c>
      <c r="N143" s="32">
        <f t="shared" si="27"/>
        <v>0</v>
      </c>
      <c r="O143" s="32">
        <f t="shared" si="27"/>
        <v>0</v>
      </c>
      <c r="P143" s="32">
        <f t="shared" si="27"/>
        <v>0</v>
      </c>
      <c r="Q143" s="33">
        <f ca="1">XIRR(OFFSET($D$22,0,0,COUNT(A22:A142),1),OFFSET($B$22,0,0,COUNT(A22:A142),1))*100</f>
        <v>17.203423380851739</v>
      </c>
      <c r="R143" s="32">
        <f>SUM(E143:P143)</f>
        <v>2006563.7956533502</v>
      </c>
      <c r="S143" s="34"/>
    </row>
    <row r="144" spans="1:20" ht="21.75" customHeight="1" x14ac:dyDescent="0.25">
      <c r="A144" s="35"/>
      <c r="B144" s="36"/>
      <c r="C144" s="37"/>
      <c r="D144" s="38"/>
      <c r="E144" s="38"/>
      <c r="F144" s="38"/>
      <c r="G144" s="38"/>
      <c r="H144" s="38"/>
      <c r="I144" s="38"/>
      <c r="J144" s="38"/>
      <c r="K144" s="38"/>
      <c r="L144" s="38"/>
      <c r="M144" s="38"/>
      <c r="N144" s="38"/>
      <c r="O144" s="38"/>
      <c r="P144" s="38"/>
      <c r="Q144" s="39"/>
      <c r="R144" s="39"/>
      <c r="S144" s="39"/>
    </row>
    <row r="145" spans="1:19" s="13" customFormat="1" ht="32.25" customHeight="1" x14ac:dyDescent="0.25">
      <c r="A145" s="80" t="s">
        <v>33</v>
      </c>
      <c r="B145" s="80"/>
      <c r="C145" s="80"/>
      <c r="D145" s="80"/>
      <c r="E145" s="80"/>
      <c r="F145" s="80"/>
      <c r="G145" s="80"/>
      <c r="H145" s="80"/>
      <c r="I145" s="80"/>
      <c r="J145" s="80"/>
      <c r="K145" s="80"/>
      <c r="L145" s="80"/>
      <c r="M145" s="80"/>
      <c r="N145" s="80"/>
      <c r="O145" s="80"/>
      <c r="P145" s="80"/>
      <c r="Q145" s="80"/>
      <c r="R145" s="1">
        <f>SUM(F143:P143)</f>
        <v>1006563.7956533498</v>
      </c>
      <c r="S145" s="40"/>
    </row>
    <row r="146" spans="1:19" s="13" customFormat="1" ht="15.75" x14ac:dyDescent="0.25">
      <c r="A146" s="80" t="s">
        <v>23</v>
      </c>
      <c r="B146" s="80"/>
      <c r="C146" s="80"/>
      <c r="D146" s="80"/>
      <c r="E146" s="80"/>
      <c r="F146" s="80"/>
      <c r="G146" s="80"/>
      <c r="H146" s="80"/>
      <c r="I146" s="80"/>
      <c r="J146" s="80"/>
      <c r="K146" s="80"/>
      <c r="L146" s="80"/>
      <c r="M146" s="80"/>
      <c r="N146" s="80"/>
      <c r="O146" s="80"/>
      <c r="P146" s="80"/>
      <c r="Q146" s="80"/>
      <c r="R146" s="1">
        <f>SUM(G143:I143)</f>
        <v>0</v>
      </c>
      <c r="S146" s="40"/>
    </row>
    <row r="147" spans="1:19" s="13" customFormat="1" ht="15.75" x14ac:dyDescent="0.25">
      <c r="A147" s="80" t="s">
        <v>47</v>
      </c>
      <c r="B147" s="80"/>
      <c r="C147" s="80"/>
      <c r="D147" s="80"/>
      <c r="E147" s="80"/>
      <c r="F147" s="80"/>
      <c r="G147" s="80"/>
      <c r="H147" s="80"/>
      <c r="I147" s="80"/>
      <c r="J147" s="80"/>
      <c r="K147" s="80"/>
      <c r="L147" s="80"/>
      <c r="M147" s="80"/>
      <c r="N147" s="80"/>
      <c r="O147" s="80"/>
      <c r="P147" s="80"/>
      <c r="Q147" s="80"/>
      <c r="R147" s="1">
        <f>SUM(J143:K143)</f>
        <v>0</v>
      </c>
      <c r="S147" s="40"/>
    </row>
    <row r="148" spans="1:19" s="13" customFormat="1" ht="15.75" x14ac:dyDescent="0.25">
      <c r="A148" s="80" t="s">
        <v>46</v>
      </c>
      <c r="B148" s="80"/>
      <c r="C148" s="80"/>
      <c r="D148" s="80"/>
      <c r="E148" s="80"/>
      <c r="F148" s="80"/>
      <c r="G148" s="80"/>
      <c r="H148" s="80"/>
      <c r="I148" s="80"/>
      <c r="J148" s="80"/>
      <c r="K148" s="80"/>
      <c r="L148" s="80"/>
      <c r="M148" s="80"/>
      <c r="N148" s="80"/>
      <c r="O148" s="80"/>
      <c r="P148" s="80"/>
      <c r="Q148" s="80"/>
      <c r="R148" s="1">
        <f>SUM(L143:P143)</f>
        <v>0</v>
      </c>
      <c r="S148" s="40"/>
    </row>
    <row r="149" spans="1:19" s="13" customFormat="1" ht="15.75" x14ac:dyDescent="0.25">
      <c r="A149" s="80" t="s">
        <v>48</v>
      </c>
      <c r="B149" s="80"/>
      <c r="C149" s="80"/>
      <c r="D149" s="80"/>
      <c r="E149" s="80"/>
      <c r="F149" s="80"/>
      <c r="G149" s="80"/>
      <c r="H149" s="80"/>
      <c r="I149" s="80"/>
      <c r="J149" s="80"/>
      <c r="K149" s="80"/>
      <c r="L149" s="80"/>
      <c r="M149" s="80"/>
      <c r="N149" s="80"/>
      <c r="O149" s="80"/>
      <c r="P149" s="80"/>
      <c r="Q149" s="80"/>
      <c r="R149" s="1">
        <f>R143</f>
        <v>2006563.7956533502</v>
      </c>
      <c r="S149" s="40"/>
    </row>
    <row r="150" spans="1:19" s="13" customFormat="1" ht="15.75" x14ac:dyDescent="0.25">
      <c r="A150" s="80" t="s">
        <v>49</v>
      </c>
      <c r="B150" s="80"/>
      <c r="C150" s="80"/>
      <c r="D150" s="80"/>
      <c r="E150" s="80"/>
      <c r="F150" s="80"/>
      <c r="G150" s="80"/>
      <c r="H150" s="80"/>
      <c r="I150" s="80"/>
      <c r="J150" s="80"/>
      <c r="K150" s="80"/>
      <c r="L150" s="80"/>
      <c r="M150" s="80"/>
      <c r="N150" s="80"/>
      <c r="O150" s="80"/>
      <c r="P150" s="80"/>
      <c r="Q150" s="80"/>
      <c r="R150" s="2">
        <f ca="1">Q143</f>
        <v>17.203423380851739</v>
      </c>
      <c r="S150" s="40"/>
    </row>
    <row r="151" spans="1:19" s="13" customFormat="1" ht="54.75" customHeight="1" x14ac:dyDescent="0.25">
      <c r="A151" s="81" t="s">
        <v>58</v>
      </c>
      <c r="B151" s="82"/>
      <c r="C151" s="82"/>
      <c r="D151" s="82"/>
      <c r="E151" s="82"/>
      <c r="F151" s="82"/>
      <c r="G151" s="82"/>
      <c r="H151" s="82"/>
      <c r="I151" s="82"/>
      <c r="J151" s="82"/>
      <c r="K151" s="82"/>
      <c r="L151" s="82"/>
      <c r="M151" s="82"/>
      <c r="N151" s="82"/>
      <c r="O151" s="82"/>
      <c r="P151" s="82"/>
      <c r="Q151" s="82"/>
      <c r="R151" s="82"/>
      <c r="S151" s="40"/>
    </row>
    <row r="152" spans="1:19" s="13" customFormat="1" ht="55.5" customHeight="1" x14ac:dyDescent="0.25">
      <c r="A152" s="83" t="s">
        <v>50</v>
      </c>
      <c r="B152" s="84"/>
      <c r="C152" s="84"/>
      <c r="D152" s="84"/>
      <c r="E152" s="84"/>
      <c r="F152" s="84"/>
      <c r="G152" s="84"/>
      <c r="H152" s="84"/>
      <c r="I152" s="84"/>
      <c r="J152" s="84"/>
      <c r="K152" s="84"/>
      <c r="L152" s="84"/>
      <c r="M152" s="84"/>
      <c r="N152" s="84"/>
      <c r="O152" s="84"/>
      <c r="P152" s="84"/>
      <c r="Q152" s="84"/>
      <c r="R152" s="84"/>
      <c r="S152" s="40"/>
    </row>
    <row r="153" spans="1:19" s="13" customFormat="1" ht="57" customHeight="1" x14ac:dyDescent="0.25">
      <c r="A153" s="83" t="s">
        <v>51</v>
      </c>
      <c r="B153" s="84"/>
      <c r="C153" s="84"/>
      <c r="D153" s="84"/>
      <c r="E153" s="84"/>
      <c r="F153" s="84"/>
      <c r="G153" s="84"/>
      <c r="H153" s="84"/>
      <c r="I153" s="84"/>
      <c r="J153" s="84"/>
      <c r="K153" s="84"/>
      <c r="L153" s="84"/>
      <c r="M153" s="84"/>
      <c r="N153" s="84"/>
      <c r="O153" s="84"/>
      <c r="P153" s="84"/>
      <c r="Q153" s="84"/>
      <c r="R153" s="84"/>
      <c r="S153" s="40"/>
    </row>
    <row r="154" spans="1:19" s="13" customFormat="1" ht="30" customHeight="1" x14ac:dyDescent="0.25">
      <c r="A154" s="83" t="s">
        <v>59</v>
      </c>
      <c r="B154" s="84"/>
      <c r="C154" s="84"/>
      <c r="D154" s="84"/>
      <c r="E154" s="84"/>
      <c r="F154" s="84"/>
      <c r="G154" s="84"/>
      <c r="H154" s="84"/>
      <c r="I154" s="84"/>
      <c r="J154" s="84"/>
      <c r="K154" s="84"/>
      <c r="L154" s="84"/>
      <c r="M154" s="84"/>
      <c r="N154" s="84"/>
      <c r="O154" s="84"/>
      <c r="P154" s="84"/>
      <c r="Q154" s="84"/>
      <c r="R154" s="84"/>
      <c r="S154" s="40"/>
    </row>
    <row r="155" spans="1:19" s="13" customFormat="1" ht="11.25" customHeight="1" x14ac:dyDescent="0.25">
      <c r="A155" s="3"/>
      <c r="B155" s="3"/>
      <c r="C155" s="3"/>
      <c r="D155" s="3"/>
      <c r="E155" s="3"/>
      <c r="F155" s="3"/>
      <c r="G155" s="3"/>
      <c r="H155" s="3"/>
      <c r="I155" s="3"/>
      <c r="J155" s="3"/>
      <c r="K155" s="3"/>
      <c r="L155" s="3"/>
      <c r="M155" s="3"/>
      <c r="N155" s="3"/>
      <c r="O155" s="40"/>
      <c r="P155" s="40"/>
      <c r="Q155" s="40"/>
      <c r="R155" s="40"/>
      <c r="S155" s="40"/>
    </row>
    <row r="156" spans="1:19" s="13" customFormat="1" ht="10.5" customHeight="1" x14ac:dyDescent="0.25">
      <c r="A156" s="86" t="s">
        <v>24</v>
      </c>
      <c r="B156" s="86"/>
      <c r="C156" s="87"/>
      <c r="D156" s="87"/>
      <c r="E156" s="87"/>
      <c r="F156" s="87"/>
      <c r="G156" s="4"/>
      <c r="H156" s="85" t="s">
        <v>57</v>
      </c>
      <c r="I156" s="85"/>
      <c r="J156" s="85"/>
      <c r="K156" s="85"/>
      <c r="L156" s="85"/>
      <c r="M156" s="85"/>
      <c r="N156" s="85"/>
      <c r="O156" s="85"/>
      <c r="P156" s="85"/>
      <c r="Q156" s="85"/>
      <c r="R156" s="85"/>
      <c r="S156" s="85"/>
    </row>
    <row r="157" spans="1:19" s="13" customFormat="1" ht="25.5" customHeight="1" x14ac:dyDescent="0.25">
      <c r="A157" s="4"/>
      <c r="B157" s="4"/>
      <c r="C157" s="4"/>
      <c r="D157" s="4"/>
      <c r="E157" s="4"/>
      <c r="F157" s="4"/>
      <c r="G157" s="4"/>
      <c r="H157" s="85"/>
      <c r="I157" s="85"/>
      <c r="J157" s="85"/>
      <c r="K157" s="85"/>
      <c r="L157" s="85"/>
      <c r="M157" s="85"/>
      <c r="N157" s="85"/>
      <c r="O157" s="85"/>
      <c r="P157" s="85"/>
      <c r="Q157" s="85"/>
      <c r="R157" s="85"/>
      <c r="S157" s="85"/>
    </row>
    <row r="158" spans="1:19" s="13" customFormat="1" ht="20.25" customHeight="1" x14ac:dyDescent="0.25">
      <c r="A158" s="77"/>
      <c r="B158" s="77"/>
      <c r="C158" s="78"/>
      <c r="D158" s="78"/>
      <c r="E158" s="78"/>
      <c r="F158" s="78"/>
      <c r="G158" s="4"/>
      <c r="H158" s="77"/>
      <c r="I158" s="77"/>
      <c r="J158" s="78"/>
      <c r="K158" s="78"/>
      <c r="L158" s="78"/>
      <c r="M158" s="78"/>
      <c r="N158" s="4"/>
      <c r="O158" s="41"/>
      <c r="P158" s="41"/>
      <c r="Q158" s="41"/>
      <c r="R158" s="41"/>
      <c r="S158" s="41"/>
    </row>
    <row r="159" spans="1:19" s="13" customFormat="1" ht="15.75" x14ac:dyDescent="0.25">
      <c r="A159" s="77"/>
      <c r="B159" s="77"/>
      <c r="C159" s="79" t="s">
        <v>25</v>
      </c>
      <c r="D159" s="79"/>
      <c r="E159" s="79"/>
      <c r="F159" s="79"/>
      <c r="G159" s="4"/>
      <c r="H159" s="77"/>
      <c r="I159" s="77"/>
      <c r="J159" s="79" t="s">
        <v>25</v>
      </c>
      <c r="K159" s="79"/>
      <c r="L159" s="79"/>
      <c r="M159" s="79"/>
      <c r="N159" s="4"/>
      <c r="O159" s="41"/>
      <c r="P159" s="41"/>
      <c r="Q159" s="41"/>
      <c r="R159" s="41"/>
      <c r="S159" s="41"/>
    </row>
    <row r="160" spans="1:19" s="13" customFormat="1" x14ac:dyDescent="0.25"/>
  </sheetData>
  <sheetProtection algorithmName="SHA-512" hashValue="SxHkPCLK0BVEtHxAHcAn8gfZtd3aoVoeG5cZOHbKALePOoPpB+zTG6LBwYcOByPabaAiLfPxE/THCCvWF3bAWQ==" saltValue="XxQRqYFtMRsAFzgvi/Rdkw==" spinCount="100000" sheet="1" selectLockedCells="1"/>
  <mergeCells count="76">
    <mergeCell ref="T2:X2"/>
    <mergeCell ref="T3:X3"/>
    <mergeCell ref="T4:X4"/>
    <mergeCell ref="T1:Y1"/>
    <mergeCell ref="T5:Y5"/>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14:X14"/>
    <mergeCell ref="A13:E13"/>
    <mergeCell ref="I14:N14"/>
    <mergeCell ref="S17:S20"/>
    <mergeCell ref="E18:E20"/>
    <mergeCell ref="F18:F20"/>
    <mergeCell ref="G18:P18"/>
    <mergeCell ref="G19:I19"/>
    <mergeCell ref="J19:K19"/>
    <mergeCell ref="E17:P17"/>
    <mergeCell ref="Q17:Q20"/>
    <mergeCell ref="T17:T20"/>
    <mergeCell ref="A16:S16"/>
    <mergeCell ref="A149:Q149"/>
    <mergeCell ref="A150:Q150"/>
    <mergeCell ref="A145:Q145"/>
    <mergeCell ref="A146:Q146"/>
    <mergeCell ref="R17:R20"/>
    <mergeCell ref="A17:A20"/>
    <mergeCell ref="B17:B20"/>
    <mergeCell ref="C17:C20"/>
    <mergeCell ref="D17:D20"/>
    <mergeCell ref="L19:P19"/>
    <mergeCell ref="A147:Q147"/>
    <mergeCell ref="H156:S157"/>
    <mergeCell ref="A156:B156"/>
    <mergeCell ref="C156:F156"/>
    <mergeCell ref="A158:B159"/>
    <mergeCell ref="C158:F158"/>
    <mergeCell ref="C159:F159"/>
    <mergeCell ref="H158:I159"/>
    <mergeCell ref="J158:M158"/>
    <mergeCell ref="J159:M159"/>
    <mergeCell ref="A148:Q148"/>
    <mergeCell ref="A151:R151"/>
    <mergeCell ref="A152:R152"/>
    <mergeCell ref="A153:R153"/>
    <mergeCell ref="A154:R154"/>
    <mergeCell ref="I1:O1"/>
    <mergeCell ref="A3:E3"/>
    <mergeCell ref="A4:E4"/>
    <mergeCell ref="A5:E5"/>
    <mergeCell ref="A6:E6"/>
    <mergeCell ref="A1:B2"/>
    <mergeCell ref="C1:F2"/>
    <mergeCell ref="A12:E12"/>
    <mergeCell ref="I4:N4"/>
    <mergeCell ref="I3:N3"/>
    <mergeCell ref="I2:N2"/>
    <mergeCell ref="I5:O5"/>
    <mergeCell ref="A7:E7"/>
    <mergeCell ref="A8:E8"/>
    <mergeCell ref="A9:E9"/>
    <mergeCell ref="A10:E10"/>
    <mergeCell ref="A11:E11"/>
  </mergeCells>
  <dataValidations count="5">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A7F4-173E-4474-9168-7E672194829F}">
  <sheetPr codeName="Лист2">
    <pageSetUpPr fitToPage="1"/>
  </sheetPr>
  <dimension ref="A1:AC124"/>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84</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19862.063943638022</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47118</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2556</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52">
        <f>(F11+1)/F6*12</f>
        <v>365.28571428571428</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30.44047619047619</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86" si="0">IF(S22=0,0,SUM(E23:P23))</f>
        <v>19862.063943638022</v>
      </c>
      <c r="E23" s="22">
        <f t="shared" ref="E23:E86" si="1">IF(S22=0,0,(IF($F$3=$G$4,IF(B23=$F$10,S22,(IF(A23="","",$F$8-F23))),IF(B23=$F$10,S22,(IF(A23="","",$F$5/$F$6))))))</f>
        <v>6721.6650386712645</v>
      </c>
      <c r="F23" s="27">
        <f t="shared" ref="F23:F54" si="2">IF(A23="","",S22*C23*$F$7/$F$12)</f>
        <v>13140.398904966758</v>
      </c>
      <c r="G23" s="27"/>
      <c r="H23" s="27"/>
      <c r="I23" s="27"/>
      <c r="J23" s="27"/>
      <c r="K23" s="27"/>
      <c r="L23" s="27"/>
      <c r="M23" s="27"/>
      <c r="N23" s="27"/>
      <c r="O23" s="27" t="str">
        <f>IF(A23&lt;$F$6,(IF(MOD(A23,12)=0,$O$12*S23+$O$13*$F$4,"")),"")</f>
        <v/>
      </c>
      <c r="P23" s="27"/>
      <c r="Q23" s="27"/>
      <c r="R23" s="27"/>
      <c r="S23" s="24">
        <f t="shared" ref="S23:T38" si="3">IF(S22=0,0,S22-E23)</f>
        <v>993278.33496132877</v>
      </c>
      <c r="T23" s="63">
        <f>F107-F23</f>
        <v>652667.67694119888</v>
      </c>
    </row>
    <row r="24" spans="1:20" ht="18.75" customHeight="1" x14ac:dyDescent="0.25">
      <c r="A24" s="25">
        <f t="shared" ref="A24:A87" si="4">IF(S23&gt;0,A23+1,0)</f>
        <v>3</v>
      </c>
      <c r="B24" s="28">
        <f>IF(EOMONTH(B23,0)=EDATE(B23,0),EOMONTH(B23,1),IF(EOMONTH(B23,0)=$F$10,EOMONTH(B23,1),EDATE(B23,1)))</f>
        <v>44621</v>
      </c>
      <c r="C24" s="26">
        <f t="shared" ref="C24:C33" si="5">IF(S23=0,0,IF(B24=$F$10,$F$10-EOMONTH(B23,-1),B24-B23))</f>
        <v>28</v>
      </c>
      <c r="D24" s="22">
        <f t="shared" si="0"/>
        <v>19862.063943638022</v>
      </c>
      <c r="E24" s="22">
        <f t="shared" si="1"/>
        <v>7680.1286349218408</v>
      </c>
      <c r="F24" s="22">
        <f t="shared" si="2"/>
        <v>12181.935308716182</v>
      </c>
      <c r="G24" s="22"/>
      <c r="H24" s="22"/>
      <c r="I24" s="22"/>
      <c r="J24" s="22"/>
      <c r="K24" s="22"/>
      <c r="L24" s="22"/>
      <c r="M24" s="22"/>
      <c r="N24" s="22"/>
      <c r="O24" s="27" t="str">
        <f t="shared" ref="O24:O87" si="6">IF(A24&lt;$F$6,(IF(MOD(A24,12)=0,$O$12*S24+$O$13*$F$4,"")),"")</f>
        <v/>
      </c>
      <c r="P24" s="22"/>
      <c r="Q24" s="22"/>
      <c r="R24" s="22"/>
      <c r="S24" s="24">
        <f t="shared" si="3"/>
        <v>985598.20632640691</v>
      </c>
      <c r="T24" s="64">
        <f>IF(T23=0,0,T23-F24)</f>
        <v>640485.74163248274</v>
      </c>
    </row>
    <row r="25" spans="1:20" ht="18.75" customHeight="1" x14ac:dyDescent="0.25">
      <c r="A25" s="25">
        <f t="shared" si="4"/>
        <v>4</v>
      </c>
      <c r="B25" s="28">
        <f t="shared" ref="B25:B88" si="7">IF(EOMONTH(B24,0)=EDATE(B24,0),EOMONTH(B24,1),IF(EOMONTH(B24,0)=$F$10,EOMONTH(B24,1),EDATE(B24,1)))</f>
        <v>44652</v>
      </c>
      <c r="C25" s="26">
        <f t="shared" si="5"/>
        <v>31</v>
      </c>
      <c r="D25" s="22">
        <f t="shared" si="0"/>
        <v>19862.063943638022</v>
      </c>
      <c r="E25" s="22">
        <f t="shared" si="1"/>
        <v>6479.2052327843467</v>
      </c>
      <c r="F25" s="22">
        <f t="shared" si="2"/>
        <v>13382.858710853676</v>
      </c>
      <c r="G25" s="22"/>
      <c r="H25" s="22"/>
      <c r="I25" s="22"/>
      <c r="J25" s="22"/>
      <c r="K25" s="22"/>
      <c r="L25" s="22"/>
      <c r="M25" s="22"/>
      <c r="N25" s="22"/>
      <c r="O25" s="27" t="str">
        <f t="shared" si="6"/>
        <v/>
      </c>
      <c r="P25" s="22"/>
      <c r="Q25" s="22"/>
      <c r="R25" s="22"/>
      <c r="S25" s="24">
        <f t="shared" si="3"/>
        <v>979119.00109362253</v>
      </c>
      <c r="T25" s="64">
        <f t="shared" si="3"/>
        <v>627102.882921629</v>
      </c>
    </row>
    <row r="26" spans="1:20" x14ac:dyDescent="0.25">
      <c r="A26" s="25">
        <f t="shared" si="4"/>
        <v>5</v>
      </c>
      <c r="B26" s="28">
        <f t="shared" si="7"/>
        <v>44682</v>
      </c>
      <c r="C26" s="26">
        <f t="shared" si="5"/>
        <v>30</v>
      </c>
      <c r="D26" s="22">
        <f t="shared" si="0"/>
        <v>19862.063943638022</v>
      </c>
      <c r="E26" s="22">
        <f t="shared" si="1"/>
        <v>6996.0496938352371</v>
      </c>
      <c r="F26" s="22">
        <f t="shared" si="2"/>
        <v>12866.014249802785</v>
      </c>
      <c r="G26" s="22"/>
      <c r="H26" s="22"/>
      <c r="I26" s="22"/>
      <c r="J26" s="22"/>
      <c r="K26" s="22"/>
      <c r="L26" s="22"/>
      <c r="M26" s="22"/>
      <c r="N26" s="22"/>
      <c r="O26" s="27" t="str">
        <f t="shared" si="6"/>
        <v/>
      </c>
      <c r="P26" s="22"/>
      <c r="Q26" s="22"/>
      <c r="R26" s="22"/>
      <c r="S26" s="24">
        <f t="shared" si="3"/>
        <v>972122.95139978733</v>
      </c>
      <c r="T26" s="64">
        <f t="shared" si="3"/>
        <v>614236.8686718262</v>
      </c>
    </row>
    <row r="27" spans="1:20" x14ac:dyDescent="0.25">
      <c r="A27" s="25">
        <f t="shared" si="4"/>
        <v>6</v>
      </c>
      <c r="B27" s="28">
        <f t="shared" si="7"/>
        <v>44713</v>
      </c>
      <c r="C27" s="26">
        <f t="shared" si="5"/>
        <v>31</v>
      </c>
      <c r="D27" s="22">
        <f t="shared" si="0"/>
        <v>19862.063943638022</v>
      </c>
      <c r="E27" s="22">
        <f t="shared" si="1"/>
        <v>6662.1777987023106</v>
      </c>
      <c r="F27" s="22">
        <f t="shared" si="2"/>
        <v>13199.886144935712</v>
      </c>
      <c r="G27" s="22"/>
      <c r="H27" s="22"/>
      <c r="I27" s="22"/>
      <c r="J27" s="22"/>
      <c r="K27" s="22"/>
      <c r="L27" s="22"/>
      <c r="M27" s="22"/>
      <c r="N27" s="22"/>
      <c r="O27" s="27" t="str">
        <f t="shared" si="6"/>
        <v/>
      </c>
      <c r="P27" s="22"/>
      <c r="Q27" s="22"/>
      <c r="R27" s="22"/>
      <c r="S27" s="24">
        <f t="shared" si="3"/>
        <v>965460.77360108506</v>
      </c>
      <c r="T27" s="64">
        <f t="shared" si="3"/>
        <v>601036.98252689047</v>
      </c>
    </row>
    <row r="28" spans="1:20" x14ac:dyDescent="0.25">
      <c r="A28" s="25">
        <f t="shared" si="4"/>
        <v>7</v>
      </c>
      <c r="B28" s="28">
        <f t="shared" si="7"/>
        <v>44743</v>
      </c>
      <c r="C28" s="26">
        <f t="shared" si="5"/>
        <v>30</v>
      </c>
      <c r="D28" s="22">
        <f t="shared" si="0"/>
        <v>19862.063943638022</v>
      </c>
      <c r="E28" s="22">
        <f t="shared" si="1"/>
        <v>7175.5242514219644</v>
      </c>
      <c r="F28" s="22">
        <f t="shared" si="2"/>
        <v>12686.539692216058</v>
      </c>
      <c r="G28" s="22"/>
      <c r="H28" s="22"/>
      <c r="I28" s="22"/>
      <c r="J28" s="22"/>
      <c r="K28" s="22"/>
      <c r="L28" s="22"/>
      <c r="M28" s="22"/>
      <c r="N28" s="22"/>
      <c r="O28" s="27" t="str">
        <f t="shared" si="6"/>
        <v/>
      </c>
      <c r="P28" s="22"/>
      <c r="Q28" s="22"/>
      <c r="R28" s="22"/>
      <c r="S28" s="24">
        <f t="shared" si="3"/>
        <v>958285.24934966315</v>
      </c>
      <c r="T28" s="64">
        <f t="shared" si="3"/>
        <v>588350.44283467438</v>
      </c>
    </row>
    <row r="29" spans="1:20" x14ac:dyDescent="0.25">
      <c r="A29" s="25">
        <f t="shared" si="4"/>
        <v>8</v>
      </c>
      <c r="B29" s="28">
        <f t="shared" si="7"/>
        <v>44774</v>
      </c>
      <c r="C29" s="26">
        <f t="shared" si="5"/>
        <v>31</v>
      </c>
      <c r="D29" s="22">
        <f t="shared" si="0"/>
        <v>19862.063943638022</v>
      </c>
      <c r="E29" s="22">
        <f t="shared" si="1"/>
        <v>6850.0718210645755</v>
      </c>
      <c r="F29" s="22">
        <f t="shared" si="2"/>
        <v>13011.992122573447</v>
      </c>
      <c r="G29" s="22"/>
      <c r="H29" s="22"/>
      <c r="I29" s="22"/>
      <c r="J29" s="22"/>
      <c r="K29" s="22"/>
      <c r="L29" s="22"/>
      <c r="M29" s="22"/>
      <c r="N29" s="22"/>
      <c r="O29" s="27" t="str">
        <f t="shared" si="6"/>
        <v/>
      </c>
      <c r="P29" s="22"/>
      <c r="Q29" s="22"/>
      <c r="R29" s="22"/>
      <c r="S29" s="24">
        <f t="shared" si="3"/>
        <v>951435.17752859858</v>
      </c>
      <c r="T29" s="64">
        <f t="shared" si="3"/>
        <v>575338.45071210095</v>
      </c>
    </row>
    <row r="30" spans="1:20" x14ac:dyDescent="0.25">
      <c r="A30" s="25">
        <f t="shared" si="4"/>
        <v>9</v>
      </c>
      <c r="B30" s="28">
        <f t="shared" si="7"/>
        <v>44805</v>
      </c>
      <c r="C30" s="26">
        <f t="shared" si="5"/>
        <v>31</v>
      </c>
      <c r="D30" s="22">
        <f t="shared" si="0"/>
        <v>19862.063943638022</v>
      </c>
      <c r="E30" s="22">
        <f t="shared" si="1"/>
        <v>6943.0849198629166</v>
      </c>
      <c r="F30" s="22">
        <f t="shared" si="2"/>
        <v>12918.979023775106</v>
      </c>
      <c r="G30" s="22"/>
      <c r="H30" s="22"/>
      <c r="I30" s="22"/>
      <c r="J30" s="22"/>
      <c r="K30" s="22"/>
      <c r="L30" s="22"/>
      <c r="M30" s="22"/>
      <c r="N30" s="22"/>
      <c r="O30" s="27" t="str">
        <f t="shared" si="6"/>
        <v/>
      </c>
      <c r="P30" s="22"/>
      <c r="Q30" s="22"/>
      <c r="R30" s="22"/>
      <c r="S30" s="24">
        <f t="shared" si="3"/>
        <v>944492.09260873566</v>
      </c>
      <c r="T30" s="64">
        <f t="shared" si="3"/>
        <v>562419.47168832587</v>
      </c>
    </row>
    <row r="31" spans="1:20" x14ac:dyDescent="0.25">
      <c r="A31" s="25">
        <f t="shared" si="4"/>
        <v>10</v>
      </c>
      <c r="B31" s="28">
        <f t="shared" si="7"/>
        <v>44835</v>
      </c>
      <c r="C31" s="26">
        <f t="shared" si="5"/>
        <v>30</v>
      </c>
      <c r="D31" s="22">
        <f t="shared" si="0"/>
        <v>19862.063943638022</v>
      </c>
      <c r="E31" s="22">
        <f t="shared" si="1"/>
        <v>7451.0610841724301</v>
      </c>
      <c r="F31" s="22">
        <f t="shared" si="2"/>
        <v>12411.002859465592</v>
      </c>
      <c r="G31" s="22"/>
      <c r="H31" s="22"/>
      <c r="I31" s="22"/>
      <c r="J31" s="22"/>
      <c r="K31" s="22"/>
      <c r="L31" s="22"/>
      <c r="M31" s="22"/>
      <c r="N31" s="22"/>
      <c r="O31" s="27" t="str">
        <f t="shared" si="6"/>
        <v/>
      </c>
      <c r="P31" s="22"/>
      <c r="Q31" s="22"/>
      <c r="R31" s="22"/>
      <c r="S31" s="24">
        <f t="shared" si="3"/>
        <v>937041.03152456321</v>
      </c>
      <c r="T31" s="64">
        <f t="shared" si="3"/>
        <v>550008.46882886032</v>
      </c>
    </row>
    <row r="32" spans="1:20" x14ac:dyDescent="0.25">
      <c r="A32" s="25">
        <f t="shared" si="4"/>
        <v>11</v>
      </c>
      <c r="B32" s="28">
        <f t="shared" si="7"/>
        <v>44866</v>
      </c>
      <c r="C32" s="26">
        <f t="shared" si="5"/>
        <v>31</v>
      </c>
      <c r="D32" s="22">
        <f t="shared" si="0"/>
        <v>19862.063943638022</v>
      </c>
      <c r="E32" s="22">
        <f t="shared" si="1"/>
        <v>7138.5345675985882</v>
      </c>
      <c r="F32" s="22">
        <f t="shared" si="2"/>
        <v>12723.529376039434</v>
      </c>
      <c r="G32" s="22"/>
      <c r="H32" s="22"/>
      <c r="I32" s="22"/>
      <c r="J32" s="22"/>
      <c r="K32" s="22"/>
      <c r="L32" s="22"/>
      <c r="M32" s="22"/>
      <c r="N32" s="22"/>
      <c r="O32" s="27" t="str">
        <f t="shared" si="6"/>
        <v/>
      </c>
      <c r="P32" s="22"/>
      <c r="Q32" s="22"/>
      <c r="R32" s="22"/>
      <c r="S32" s="24">
        <f t="shared" si="3"/>
        <v>929902.49695696461</v>
      </c>
      <c r="T32" s="64">
        <f t="shared" si="3"/>
        <v>537284.93945282092</v>
      </c>
    </row>
    <row r="33" spans="1:20" x14ac:dyDescent="0.25">
      <c r="A33" s="25">
        <f t="shared" si="4"/>
        <v>12</v>
      </c>
      <c r="B33" s="28">
        <f t="shared" si="7"/>
        <v>44896</v>
      </c>
      <c r="C33" s="26">
        <f t="shared" si="5"/>
        <v>30</v>
      </c>
      <c r="D33" s="22">
        <f t="shared" si="0"/>
        <v>19862.063943638022</v>
      </c>
      <c r="E33" s="22">
        <f t="shared" si="1"/>
        <v>7642.7741908988701</v>
      </c>
      <c r="F33" s="22">
        <f t="shared" si="2"/>
        <v>12219.289752739152</v>
      </c>
      <c r="G33" s="22"/>
      <c r="H33" s="22"/>
      <c r="I33" s="22"/>
      <c r="J33" s="22"/>
      <c r="K33" s="22"/>
      <c r="L33" s="22"/>
      <c r="M33" s="22"/>
      <c r="N33" s="22"/>
      <c r="O33" s="27">
        <f t="shared" si="6"/>
        <v>0</v>
      </c>
      <c r="P33" s="22"/>
      <c r="Q33" s="22"/>
      <c r="R33" s="22"/>
      <c r="S33" s="24">
        <f t="shared" si="3"/>
        <v>922259.72276606574</v>
      </c>
      <c r="T33" s="64">
        <f t="shared" si="3"/>
        <v>525065.64970008179</v>
      </c>
    </row>
    <row r="34" spans="1:20" x14ac:dyDescent="0.25">
      <c r="A34" s="25">
        <f t="shared" si="4"/>
        <v>13</v>
      </c>
      <c r="B34" s="28">
        <f t="shared" si="7"/>
        <v>44927</v>
      </c>
      <c r="C34" s="26">
        <f>IF(S33=0,0,IF(B34=$F$10,$F$10-EOMONTH(B33,-1),B34-B33))</f>
        <v>31</v>
      </c>
      <c r="D34" s="22">
        <f t="shared" si="0"/>
        <v>19862.063943638022</v>
      </c>
      <c r="E34" s="22">
        <f t="shared" si="1"/>
        <v>7339.2412708035281</v>
      </c>
      <c r="F34" s="22">
        <f t="shared" si="2"/>
        <v>12522.822672834494</v>
      </c>
      <c r="G34" s="22"/>
      <c r="H34" s="22"/>
      <c r="I34" s="22"/>
      <c r="J34" s="22"/>
      <c r="K34" s="22"/>
      <c r="L34" s="22"/>
      <c r="M34" s="22"/>
      <c r="N34" s="22"/>
      <c r="O34" s="27" t="str">
        <f t="shared" si="6"/>
        <v/>
      </c>
      <c r="P34" s="22"/>
      <c r="Q34" s="22"/>
      <c r="R34" s="22"/>
      <c r="S34" s="24">
        <f t="shared" si="3"/>
        <v>914920.48149526224</v>
      </c>
      <c r="T34" s="64">
        <f t="shared" si="3"/>
        <v>512542.82702724729</v>
      </c>
    </row>
    <row r="35" spans="1:20" x14ac:dyDescent="0.25">
      <c r="A35" s="25">
        <f t="shared" si="4"/>
        <v>14</v>
      </c>
      <c r="B35" s="28">
        <f t="shared" si="7"/>
        <v>44958</v>
      </c>
      <c r="C35" s="26">
        <f t="shared" ref="C35:C98" si="8">IF(S34=0,0,IF(B35=$F$10,$F$10-EOMONTH(B34,-1),B35-B34))</f>
        <v>31</v>
      </c>
      <c r="D35" s="22">
        <f t="shared" si="0"/>
        <v>19862.063943638022</v>
      </c>
      <c r="E35" s="22">
        <f t="shared" si="1"/>
        <v>7438.8965140269502</v>
      </c>
      <c r="F35" s="22">
        <f t="shared" si="2"/>
        <v>12423.167429611072</v>
      </c>
      <c r="G35" s="22"/>
      <c r="H35" s="22"/>
      <c r="I35" s="22"/>
      <c r="J35" s="22"/>
      <c r="K35" s="22"/>
      <c r="L35" s="22"/>
      <c r="M35" s="22"/>
      <c r="N35" s="22"/>
      <c r="O35" s="27" t="str">
        <f t="shared" si="6"/>
        <v/>
      </c>
      <c r="P35" s="22"/>
      <c r="Q35" s="22"/>
      <c r="R35" s="22"/>
      <c r="S35" s="24">
        <f t="shared" si="3"/>
        <v>907481.58498123533</v>
      </c>
      <c r="T35" s="64">
        <f t="shared" si="3"/>
        <v>500119.6595976362</v>
      </c>
    </row>
    <row r="36" spans="1:20" x14ac:dyDescent="0.25">
      <c r="A36" s="25">
        <f t="shared" si="4"/>
        <v>15</v>
      </c>
      <c r="B36" s="28">
        <f t="shared" si="7"/>
        <v>44986</v>
      </c>
      <c r="C36" s="26">
        <f t="shared" si="8"/>
        <v>28</v>
      </c>
      <c r="D36" s="22">
        <f t="shared" si="0"/>
        <v>19862.063943638022</v>
      </c>
      <c r="E36" s="22">
        <f t="shared" si="1"/>
        <v>8732.371919777428</v>
      </c>
      <c r="F36" s="22">
        <f t="shared" si="2"/>
        <v>11129.692023860594</v>
      </c>
      <c r="G36" s="22"/>
      <c r="H36" s="22"/>
      <c r="I36" s="22"/>
      <c r="J36" s="22"/>
      <c r="K36" s="22"/>
      <c r="L36" s="22"/>
      <c r="M36" s="22"/>
      <c r="N36" s="22"/>
      <c r="O36" s="27" t="str">
        <f t="shared" si="6"/>
        <v/>
      </c>
      <c r="P36" s="22"/>
      <c r="Q36" s="22"/>
      <c r="R36" s="22"/>
      <c r="S36" s="24">
        <f t="shared" si="3"/>
        <v>898749.21306145785</v>
      </c>
      <c r="T36" s="64">
        <f t="shared" si="3"/>
        <v>488989.96757377562</v>
      </c>
    </row>
    <row r="37" spans="1:20" x14ac:dyDescent="0.25">
      <c r="A37" s="25">
        <f t="shared" si="4"/>
        <v>16</v>
      </c>
      <c r="B37" s="28">
        <f t="shared" si="7"/>
        <v>45017</v>
      </c>
      <c r="C37" s="26">
        <f t="shared" si="8"/>
        <v>31</v>
      </c>
      <c r="D37" s="22">
        <f t="shared" si="0"/>
        <v>19862.063943638022</v>
      </c>
      <c r="E37" s="22">
        <f t="shared" si="1"/>
        <v>7658.4766626470882</v>
      </c>
      <c r="F37" s="22">
        <f t="shared" si="2"/>
        <v>12203.587280990934</v>
      </c>
      <c r="G37" s="22"/>
      <c r="H37" s="22"/>
      <c r="I37" s="22"/>
      <c r="J37" s="22"/>
      <c r="K37" s="22"/>
      <c r="L37" s="22"/>
      <c r="M37" s="22"/>
      <c r="N37" s="22"/>
      <c r="O37" s="27" t="str">
        <f t="shared" si="6"/>
        <v/>
      </c>
      <c r="P37" s="22"/>
      <c r="Q37" s="22"/>
      <c r="R37" s="22"/>
      <c r="S37" s="24">
        <f t="shared" si="3"/>
        <v>891090.73639881075</v>
      </c>
      <c r="T37" s="64">
        <f t="shared" si="3"/>
        <v>476786.38029278466</v>
      </c>
    </row>
    <row r="38" spans="1:20" x14ac:dyDescent="0.25">
      <c r="A38" s="25">
        <f t="shared" si="4"/>
        <v>17</v>
      </c>
      <c r="B38" s="28">
        <f t="shared" si="7"/>
        <v>45047</v>
      </c>
      <c r="C38" s="26">
        <f t="shared" si="8"/>
        <v>30</v>
      </c>
      <c r="D38" s="22">
        <f t="shared" si="0"/>
        <v>19862.063943638022</v>
      </c>
      <c r="E38" s="22">
        <f t="shared" si="1"/>
        <v>8152.7762068370666</v>
      </c>
      <c r="F38" s="22">
        <f t="shared" si="2"/>
        <v>11709.287736800956</v>
      </c>
      <c r="G38" s="22"/>
      <c r="H38" s="22"/>
      <c r="I38" s="22"/>
      <c r="J38" s="22"/>
      <c r="K38" s="22"/>
      <c r="L38" s="22"/>
      <c r="M38" s="22"/>
      <c r="N38" s="22"/>
      <c r="O38" s="27" t="str">
        <f t="shared" si="6"/>
        <v/>
      </c>
      <c r="P38" s="22"/>
      <c r="Q38" s="22"/>
      <c r="R38" s="22"/>
      <c r="S38" s="24">
        <f t="shared" si="3"/>
        <v>882937.96019197372</v>
      </c>
      <c r="T38" s="64">
        <f t="shared" si="3"/>
        <v>465077.09255598369</v>
      </c>
    </row>
    <row r="39" spans="1:20" x14ac:dyDescent="0.25">
      <c r="A39" s="25">
        <f t="shared" si="4"/>
        <v>18</v>
      </c>
      <c r="B39" s="28">
        <f t="shared" si="7"/>
        <v>45078</v>
      </c>
      <c r="C39" s="26">
        <f t="shared" si="8"/>
        <v>31</v>
      </c>
      <c r="D39" s="22">
        <f t="shared" si="0"/>
        <v>19862.063943638022</v>
      </c>
      <c r="E39" s="22">
        <f t="shared" si="1"/>
        <v>7873.1683715358195</v>
      </c>
      <c r="F39" s="22">
        <f t="shared" si="2"/>
        <v>11988.895572102203</v>
      </c>
      <c r="G39" s="22"/>
      <c r="H39" s="22"/>
      <c r="I39" s="22"/>
      <c r="J39" s="22"/>
      <c r="K39" s="22"/>
      <c r="L39" s="22"/>
      <c r="M39" s="22"/>
      <c r="N39" s="22"/>
      <c r="O39" s="27" t="str">
        <f t="shared" si="6"/>
        <v/>
      </c>
      <c r="P39" s="22"/>
      <c r="Q39" s="22"/>
      <c r="R39" s="22"/>
      <c r="S39" s="24">
        <f t="shared" ref="S39:T54" si="9">IF(S38=0,0,S38-E39)</f>
        <v>875064.79182043788</v>
      </c>
      <c r="T39" s="64">
        <f t="shared" si="9"/>
        <v>453088.19698388147</v>
      </c>
    </row>
    <row r="40" spans="1:20" x14ac:dyDescent="0.25">
      <c r="A40" s="25">
        <f t="shared" si="4"/>
        <v>19</v>
      </c>
      <c r="B40" s="28">
        <f t="shared" si="7"/>
        <v>45108</v>
      </c>
      <c r="C40" s="26">
        <f t="shared" si="8"/>
        <v>30</v>
      </c>
      <c r="D40" s="22">
        <f t="shared" si="0"/>
        <v>19862.063943638022</v>
      </c>
      <c r="E40" s="22">
        <f t="shared" si="1"/>
        <v>8363.3635114257759</v>
      </c>
      <c r="F40" s="22">
        <f t="shared" si="2"/>
        <v>11498.700432212247</v>
      </c>
      <c r="G40" s="22"/>
      <c r="H40" s="22"/>
      <c r="I40" s="22"/>
      <c r="J40" s="22"/>
      <c r="K40" s="22"/>
      <c r="L40" s="22"/>
      <c r="M40" s="22"/>
      <c r="N40" s="22"/>
      <c r="O40" s="27" t="str">
        <f t="shared" si="6"/>
        <v/>
      </c>
      <c r="P40" s="22"/>
      <c r="Q40" s="22"/>
      <c r="R40" s="22"/>
      <c r="S40" s="24">
        <f t="shared" si="9"/>
        <v>866701.42830901209</v>
      </c>
      <c r="T40" s="64">
        <f t="shared" si="9"/>
        <v>441589.4965516692</v>
      </c>
    </row>
    <row r="41" spans="1:20" x14ac:dyDescent="0.25">
      <c r="A41" s="25">
        <f t="shared" si="4"/>
        <v>20</v>
      </c>
      <c r="B41" s="28">
        <f t="shared" si="7"/>
        <v>45139</v>
      </c>
      <c r="C41" s="26">
        <f t="shared" si="8"/>
        <v>31</v>
      </c>
      <c r="D41" s="22">
        <f t="shared" si="0"/>
        <v>19862.063943638022</v>
      </c>
      <c r="E41" s="22">
        <f t="shared" si="1"/>
        <v>8093.6346941703268</v>
      </c>
      <c r="F41" s="22">
        <f t="shared" si="2"/>
        <v>11768.429249467696</v>
      </c>
      <c r="G41" s="22"/>
      <c r="H41" s="22"/>
      <c r="I41" s="22"/>
      <c r="J41" s="22"/>
      <c r="K41" s="22"/>
      <c r="L41" s="22"/>
      <c r="M41" s="22"/>
      <c r="N41" s="22"/>
      <c r="O41" s="27" t="str">
        <f t="shared" si="6"/>
        <v/>
      </c>
      <c r="P41" s="22"/>
      <c r="Q41" s="22"/>
      <c r="R41" s="22"/>
      <c r="S41" s="24">
        <f t="shared" si="9"/>
        <v>858607.79361484176</v>
      </c>
      <c r="T41" s="64">
        <f t="shared" si="9"/>
        <v>429821.06730220153</v>
      </c>
    </row>
    <row r="42" spans="1:20" x14ac:dyDescent="0.25">
      <c r="A42" s="25">
        <f t="shared" si="4"/>
        <v>21</v>
      </c>
      <c r="B42" s="28">
        <f t="shared" si="7"/>
        <v>45170</v>
      </c>
      <c r="C42" s="26">
        <f t="shared" si="8"/>
        <v>31</v>
      </c>
      <c r="D42" s="22">
        <f t="shared" si="0"/>
        <v>19862.063943638022</v>
      </c>
      <c r="E42" s="22">
        <f t="shared" si="1"/>
        <v>8203.5334022585521</v>
      </c>
      <c r="F42" s="22">
        <f t="shared" si="2"/>
        <v>11658.53054137947</v>
      </c>
      <c r="G42" s="22"/>
      <c r="H42" s="22"/>
      <c r="I42" s="22"/>
      <c r="J42" s="22"/>
      <c r="K42" s="22"/>
      <c r="L42" s="22"/>
      <c r="M42" s="22"/>
      <c r="N42" s="22"/>
      <c r="O42" s="27" t="str">
        <f t="shared" si="6"/>
        <v/>
      </c>
      <c r="P42" s="22"/>
      <c r="Q42" s="22"/>
      <c r="R42" s="22"/>
      <c r="S42" s="24">
        <f t="shared" si="9"/>
        <v>850404.26021258323</v>
      </c>
      <c r="T42" s="64">
        <f t="shared" si="9"/>
        <v>418162.53676082205</v>
      </c>
    </row>
    <row r="43" spans="1:20" x14ac:dyDescent="0.25">
      <c r="A43" s="25">
        <f t="shared" si="4"/>
        <v>22</v>
      </c>
      <c r="B43" s="28">
        <f t="shared" si="7"/>
        <v>45200</v>
      </c>
      <c r="C43" s="26">
        <f t="shared" si="8"/>
        <v>30</v>
      </c>
      <c r="D43" s="22">
        <f t="shared" si="0"/>
        <v>19862.063943638022</v>
      </c>
      <c r="E43" s="22">
        <f t="shared" si="1"/>
        <v>8687.4127339615279</v>
      </c>
      <c r="F43" s="22">
        <f t="shared" si="2"/>
        <v>11174.651209676495</v>
      </c>
      <c r="G43" s="22"/>
      <c r="H43" s="22"/>
      <c r="I43" s="22"/>
      <c r="J43" s="22"/>
      <c r="K43" s="22"/>
      <c r="L43" s="22"/>
      <c r="M43" s="22"/>
      <c r="N43" s="22"/>
      <c r="O43" s="27" t="str">
        <f t="shared" si="6"/>
        <v/>
      </c>
      <c r="P43" s="22"/>
      <c r="Q43" s="22"/>
      <c r="R43" s="22"/>
      <c r="S43" s="24">
        <f t="shared" si="9"/>
        <v>841716.84747862176</v>
      </c>
      <c r="T43" s="64">
        <f t="shared" si="9"/>
        <v>406987.88555114553</v>
      </c>
    </row>
    <row r="44" spans="1:20" x14ac:dyDescent="0.25">
      <c r="A44" s="25">
        <f t="shared" si="4"/>
        <v>23</v>
      </c>
      <c r="B44" s="28">
        <f t="shared" si="7"/>
        <v>45231</v>
      </c>
      <c r="C44" s="26">
        <f t="shared" si="8"/>
        <v>31</v>
      </c>
      <c r="D44" s="22">
        <f t="shared" si="0"/>
        <v>19862.063943638022</v>
      </c>
      <c r="E44" s="22">
        <f t="shared" si="1"/>
        <v>8432.8856313745291</v>
      </c>
      <c r="F44" s="22">
        <f t="shared" si="2"/>
        <v>11429.178312263493</v>
      </c>
      <c r="G44" s="22"/>
      <c r="H44" s="22"/>
      <c r="I44" s="22"/>
      <c r="J44" s="22"/>
      <c r="K44" s="22"/>
      <c r="L44" s="22"/>
      <c r="M44" s="22"/>
      <c r="N44" s="22"/>
      <c r="O44" s="27" t="str">
        <f t="shared" si="6"/>
        <v/>
      </c>
      <c r="P44" s="22"/>
      <c r="Q44" s="22"/>
      <c r="R44" s="22"/>
      <c r="S44" s="24">
        <f t="shared" si="9"/>
        <v>833283.96184724721</v>
      </c>
      <c r="T44" s="64">
        <f t="shared" si="9"/>
        <v>395558.70723888202</v>
      </c>
    </row>
    <row r="45" spans="1:20" x14ac:dyDescent="0.25">
      <c r="A45" s="25">
        <f t="shared" si="4"/>
        <v>24</v>
      </c>
      <c r="B45" s="28">
        <f t="shared" si="7"/>
        <v>45261</v>
      </c>
      <c r="C45" s="26">
        <f t="shared" si="8"/>
        <v>30</v>
      </c>
      <c r="D45" s="22">
        <f t="shared" si="0"/>
        <v>19862.063943638022</v>
      </c>
      <c r="E45" s="22">
        <f t="shared" si="1"/>
        <v>8912.3802838540942</v>
      </c>
      <c r="F45" s="22">
        <f t="shared" si="2"/>
        <v>10949.683659783928</v>
      </c>
      <c r="G45" s="22"/>
      <c r="H45" s="22"/>
      <c r="I45" s="22"/>
      <c r="J45" s="22"/>
      <c r="K45" s="22"/>
      <c r="L45" s="22"/>
      <c r="M45" s="22"/>
      <c r="N45" s="22"/>
      <c r="O45" s="27">
        <f t="shared" si="6"/>
        <v>0</v>
      </c>
      <c r="P45" s="22"/>
      <c r="Q45" s="22"/>
      <c r="R45" s="22"/>
      <c r="S45" s="24">
        <f t="shared" si="9"/>
        <v>824371.58156339312</v>
      </c>
      <c r="T45" s="64">
        <f t="shared" si="9"/>
        <v>384609.02357909811</v>
      </c>
    </row>
    <row r="46" spans="1:20" x14ac:dyDescent="0.25">
      <c r="A46" s="25">
        <f t="shared" si="4"/>
        <v>25</v>
      </c>
      <c r="B46" s="28">
        <f t="shared" si="7"/>
        <v>45292</v>
      </c>
      <c r="C46" s="26">
        <f t="shared" si="8"/>
        <v>31</v>
      </c>
      <c r="D46" s="22">
        <f t="shared" si="0"/>
        <v>19862.063943638022</v>
      </c>
      <c r="E46" s="22">
        <f t="shared" si="1"/>
        <v>8668.4068017213194</v>
      </c>
      <c r="F46" s="22">
        <f t="shared" si="2"/>
        <v>11193.657141916703</v>
      </c>
      <c r="G46" s="22"/>
      <c r="H46" s="22"/>
      <c r="I46" s="22"/>
      <c r="J46" s="22"/>
      <c r="K46" s="22"/>
      <c r="L46" s="22"/>
      <c r="M46" s="22"/>
      <c r="N46" s="22"/>
      <c r="O46" s="27" t="str">
        <f t="shared" si="6"/>
        <v/>
      </c>
      <c r="P46" s="22"/>
      <c r="Q46" s="22"/>
      <c r="R46" s="22"/>
      <c r="S46" s="24">
        <f t="shared" si="9"/>
        <v>815703.17476167181</v>
      </c>
      <c r="T46" s="64">
        <f t="shared" si="9"/>
        <v>373415.36643718142</v>
      </c>
    </row>
    <row r="47" spans="1:20" x14ac:dyDescent="0.25">
      <c r="A47" s="25">
        <f t="shared" si="4"/>
        <v>26</v>
      </c>
      <c r="B47" s="28">
        <f t="shared" si="7"/>
        <v>45323</v>
      </c>
      <c r="C47" s="26">
        <f t="shared" si="8"/>
        <v>31</v>
      </c>
      <c r="D47" s="22">
        <f t="shared" si="0"/>
        <v>19862.063943638022</v>
      </c>
      <c r="E47" s="22">
        <f t="shared" si="1"/>
        <v>8786.1100024079678</v>
      </c>
      <c r="F47" s="22">
        <f t="shared" si="2"/>
        <v>11075.953941230055</v>
      </c>
      <c r="G47" s="22"/>
      <c r="H47" s="22"/>
      <c r="I47" s="22"/>
      <c r="J47" s="22"/>
      <c r="K47" s="22"/>
      <c r="L47" s="22"/>
      <c r="M47" s="22"/>
      <c r="N47" s="22"/>
      <c r="O47" s="27" t="str">
        <f t="shared" si="6"/>
        <v/>
      </c>
      <c r="P47" s="22"/>
      <c r="Q47" s="22"/>
      <c r="R47" s="22"/>
      <c r="S47" s="24">
        <f t="shared" si="9"/>
        <v>806917.06475926389</v>
      </c>
      <c r="T47" s="64">
        <f t="shared" si="9"/>
        <v>362339.41249595134</v>
      </c>
    </row>
    <row r="48" spans="1:20" x14ac:dyDescent="0.25">
      <c r="A48" s="25">
        <f t="shared" si="4"/>
        <v>27</v>
      </c>
      <c r="B48" s="28">
        <f t="shared" si="7"/>
        <v>45352</v>
      </c>
      <c r="C48" s="26">
        <f t="shared" si="8"/>
        <v>29</v>
      </c>
      <c r="D48" s="22">
        <f t="shared" si="0"/>
        <v>19862.063943638022</v>
      </c>
      <c r="E48" s="22">
        <f t="shared" si="1"/>
        <v>9612.2922332817889</v>
      </c>
      <c r="F48" s="22">
        <f t="shared" si="2"/>
        <v>10249.771710356234</v>
      </c>
      <c r="G48" s="22"/>
      <c r="H48" s="22"/>
      <c r="I48" s="22"/>
      <c r="J48" s="22"/>
      <c r="K48" s="22"/>
      <c r="L48" s="22"/>
      <c r="M48" s="22"/>
      <c r="N48" s="22"/>
      <c r="O48" s="27" t="str">
        <f t="shared" si="6"/>
        <v/>
      </c>
      <c r="P48" s="22"/>
      <c r="Q48" s="22"/>
      <c r="R48" s="22"/>
      <c r="S48" s="24">
        <f t="shared" si="9"/>
        <v>797304.77252598212</v>
      </c>
      <c r="T48" s="64">
        <f t="shared" si="9"/>
        <v>352089.64078559511</v>
      </c>
    </row>
    <row r="49" spans="1:20" x14ac:dyDescent="0.25">
      <c r="A49" s="25">
        <f t="shared" si="4"/>
        <v>28</v>
      </c>
      <c r="B49" s="28">
        <f t="shared" si="7"/>
        <v>45383</v>
      </c>
      <c r="C49" s="26">
        <f t="shared" si="8"/>
        <v>31</v>
      </c>
      <c r="D49" s="22">
        <f t="shared" si="0"/>
        <v>19862.063943638022</v>
      </c>
      <c r="E49" s="22">
        <f t="shared" si="1"/>
        <v>9035.931091818662</v>
      </c>
      <c r="F49" s="22">
        <f t="shared" si="2"/>
        <v>10826.13285181936</v>
      </c>
      <c r="G49" s="22"/>
      <c r="H49" s="22"/>
      <c r="I49" s="22"/>
      <c r="J49" s="22"/>
      <c r="K49" s="22"/>
      <c r="L49" s="22"/>
      <c r="M49" s="22"/>
      <c r="N49" s="22"/>
      <c r="O49" s="27" t="str">
        <f t="shared" si="6"/>
        <v/>
      </c>
      <c r="P49" s="22"/>
      <c r="Q49" s="22"/>
      <c r="R49" s="22"/>
      <c r="S49" s="24">
        <f t="shared" si="9"/>
        <v>788268.84143416351</v>
      </c>
      <c r="T49" s="64">
        <f t="shared" si="9"/>
        <v>341263.50793377578</v>
      </c>
    </row>
    <row r="50" spans="1:20" x14ac:dyDescent="0.25">
      <c r="A50" s="25">
        <f t="shared" si="4"/>
        <v>29</v>
      </c>
      <c r="B50" s="28">
        <f t="shared" si="7"/>
        <v>45413</v>
      </c>
      <c r="C50" s="26">
        <f t="shared" si="8"/>
        <v>30</v>
      </c>
      <c r="D50" s="22">
        <f t="shared" si="0"/>
        <v>19862.063943638022</v>
      </c>
      <c r="E50" s="22">
        <f t="shared" si="1"/>
        <v>9503.8969228371243</v>
      </c>
      <c r="F50" s="22">
        <f t="shared" si="2"/>
        <v>10358.167020800898</v>
      </c>
      <c r="G50" s="22"/>
      <c r="H50" s="22"/>
      <c r="I50" s="22"/>
      <c r="J50" s="22"/>
      <c r="K50" s="22"/>
      <c r="L50" s="22"/>
      <c r="M50" s="22"/>
      <c r="N50" s="22"/>
      <c r="O50" s="27" t="str">
        <f t="shared" si="6"/>
        <v/>
      </c>
      <c r="P50" s="22"/>
      <c r="Q50" s="22"/>
      <c r="R50" s="22"/>
      <c r="S50" s="24">
        <f t="shared" si="9"/>
        <v>778764.94451132638</v>
      </c>
      <c r="T50" s="64">
        <f t="shared" si="9"/>
        <v>330905.34091297491</v>
      </c>
    </row>
    <row r="51" spans="1:20" x14ac:dyDescent="0.25">
      <c r="A51" s="25">
        <f t="shared" si="4"/>
        <v>30</v>
      </c>
      <c r="B51" s="28">
        <f t="shared" si="7"/>
        <v>45444</v>
      </c>
      <c r="C51" s="26">
        <f t="shared" si="8"/>
        <v>31</v>
      </c>
      <c r="D51" s="22">
        <f t="shared" si="0"/>
        <v>19862.063943638022</v>
      </c>
      <c r="E51" s="22">
        <f t="shared" si="1"/>
        <v>9287.6725187521206</v>
      </c>
      <c r="F51" s="22">
        <f t="shared" si="2"/>
        <v>10574.391424885902</v>
      </c>
      <c r="G51" s="22"/>
      <c r="H51" s="22"/>
      <c r="I51" s="22"/>
      <c r="J51" s="22"/>
      <c r="K51" s="22"/>
      <c r="L51" s="22"/>
      <c r="M51" s="22"/>
      <c r="N51" s="22"/>
      <c r="O51" s="27" t="str">
        <f t="shared" si="6"/>
        <v/>
      </c>
      <c r="P51" s="22"/>
      <c r="Q51" s="22"/>
      <c r="R51" s="22"/>
      <c r="S51" s="24">
        <f t="shared" si="9"/>
        <v>769477.27199257421</v>
      </c>
      <c r="T51" s="64">
        <f t="shared" si="9"/>
        <v>320330.94948808901</v>
      </c>
    </row>
    <row r="52" spans="1:20" x14ac:dyDescent="0.25">
      <c r="A52" s="25">
        <f t="shared" si="4"/>
        <v>31</v>
      </c>
      <c r="B52" s="28">
        <f t="shared" si="7"/>
        <v>45474</v>
      </c>
      <c r="C52" s="26">
        <f t="shared" si="8"/>
        <v>30</v>
      </c>
      <c r="D52" s="22">
        <f t="shared" si="0"/>
        <v>19862.063943638022</v>
      </c>
      <c r="E52" s="22">
        <f t="shared" si="1"/>
        <v>9750.8256413499912</v>
      </c>
      <c r="F52" s="22">
        <f t="shared" si="2"/>
        <v>10111.238302288031</v>
      </c>
      <c r="G52" s="22"/>
      <c r="H52" s="22"/>
      <c r="I52" s="22"/>
      <c r="J52" s="22"/>
      <c r="K52" s="22"/>
      <c r="L52" s="22"/>
      <c r="M52" s="22"/>
      <c r="N52" s="22"/>
      <c r="O52" s="27" t="str">
        <f t="shared" si="6"/>
        <v/>
      </c>
      <c r="P52" s="22"/>
      <c r="Q52" s="22"/>
      <c r="R52" s="22"/>
      <c r="S52" s="24">
        <f t="shared" si="9"/>
        <v>759726.44635122421</v>
      </c>
      <c r="T52" s="64">
        <f t="shared" si="9"/>
        <v>310219.71118580096</v>
      </c>
    </row>
    <row r="53" spans="1:20" x14ac:dyDescent="0.25">
      <c r="A53" s="25">
        <f t="shared" si="4"/>
        <v>32</v>
      </c>
      <c r="B53" s="28">
        <f t="shared" si="7"/>
        <v>45505</v>
      </c>
      <c r="C53" s="26">
        <f t="shared" si="8"/>
        <v>31</v>
      </c>
      <c r="D53" s="22">
        <f t="shared" si="0"/>
        <v>19862.063943638022</v>
      </c>
      <c r="E53" s="22">
        <f t="shared" si="1"/>
        <v>9546.1850944731777</v>
      </c>
      <c r="F53" s="22">
        <f t="shared" si="2"/>
        <v>10315.878849164845</v>
      </c>
      <c r="G53" s="22"/>
      <c r="H53" s="22"/>
      <c r="I53" s="22"/>
      <c r="J53" s="22"/>
      <c r="K53" s="22"/>
      <c r="L53" s="22"/>
      <c r="M53" s="22"/>
      <c r="N53" s="22"/>
      <c r="O53" s="27" t="str">
        <f t="shared" si="6"/>
        <v/>
      </c>
      <c r="P53" s="22"/>
      <c r="Q53" s="22"/>
      <c r="R53" s="22"/>
      <c r="S53" s="24">
        <f t="shared" si="9"/>
        <v>750180.26125675102</v>
      </c>
      <c r="T53" s="64">
        <f t="shared" si="9"/>
        <v>299903.83233663614</v>
      </c>
    </row>
    <row r="54" spans="1:20" x14ac:dyDescent="0.25">
      <c r="A54" s="25">
        <f t="shared" si="4"/>
        <v>33</v>
      </c>
      <c r="B54" s="28">
        <f t="shared" si="7"/>
        <v>45536</v>
      </c>
      <c r="C54" s="26">
        <f t="shared" si="8"/>
        <v>31</v>
      </c>
      <c r="D54" s="22">
        <f t="shared" si="0"/>
        <v>19862.063943638022</v>
      </c>
      <c r="E54" s="22">
        <f t="shared" si="1"/>
        <v>9675.8071306406055</v>
      </c>
      <c r="F54" s="22">
        <f t="shared" si="2"/>
        <v>10186.256812997417</v>
      </c>
      <c r="G54" s="22"/>
      <c r="H54" s="22"/>
      <c r="I54" s="22"/>
      <c r="J54" s="22"/>
      <c r="K54" s="22"/>
      <c r="L54" s="22"/>
      <c r="M54" s="22"/>
      <c r="N54" s="22"/>
      <c r="O54" s="27" t="str">
        <f t="shared" si="6"/>
        <v/>
      </c>
      <c r="P54" s="22"/>
      <c r="Q54" s="22"/>
      <c r="R54" s="22"/>
      <c r="S54" s="24">
        <f t="shared" si="9"/>
        <v>740504.45412611042</v>
      </c>
      <c r="T54" s="64">
        <f t="shared" si="9"/>
        <v>289717.57552363875</v>
      </c>
    </row>
    <row r="55" spans="1:20" x14ac:dyDescent="0.25">
      <c r="A55" s="25">
        <f t="shared" si="4"/>
        <v>34</v>
      </c>
      <c r="B55" s="28">
        <f t="shared" si="7"/>
        <v>45566</v>
      </c>
      <c r="C55" s="26">
        <f t="shared" si="8"/>
        <v>30</v>
      </c>
      <c r="D55" s="22">
        <f t="shared" si="0"/>
        <v>19862.063943638022</v>
      </c>
      <c r="E55" s="22">
        <f t="shared" si="1"/>
        <v>10131.540025516273</v>
      </c>
      <c r="F55" s="22">
        <f t="shared" ref="F55:F86" si="10">IF(A55="","",S54*C55*$F$7/$F$12)</f>
        <v>9730.5239181217494</v>
      </c>
      <c r="G55" s="22"/>
      <c r="H55" s="22"/>
      <c r="I55" s="22"/>
      <c r="J55" s="22"/>
      <c r="K55" s="22"/>
      <c r="L55" s="22"/>
      <c r="M55" s="22"/>
      <c r="N55" s="22"/>
      <c r="O55" s="27" t="str">
        <f t="shared" si="6"/>
        <v/>
      </c>
      <c r="P55" s="22"/>
      <c r="Q55" s="22"/>
      <c r="R55" s="22"/>
      <c r="S55" s="24">
        <f t="shared" ref="S55:T70" si="11">IF(S54=0,0,S54-E55)</f>
        <v>730372.91410059412</v>
      </c>
      <c r="T55" s="64">
        <f t="shared" si="11"/>
        <v>279987.05160551699</v>
      </c>
    </row>
    <row r="56" spans="1:20" x14ac:dyDescent="0.25">
      <c r="A56" s="25">
        <f t="shared" si="4"/>
        <v>35</v>
      </c>
      <c r="B56" s="28">
        <f t="shared" si="7"/>
        <v>45597</v>
      </c>
      <c r="C56" s="26">
        <f t="shared" si="8"/>
        <v>31</v>
      </c>
      <c r="D56" s="22">
        <f t="shared" si="0"/>
        <v>19862.063943638022</v>
      </c>
      <c r="E56" s="22">
        <f t="shared" si="1"/>
        <v>9944.7594549510341</v>
      </c>
      <c r="F56" s="22">
        <f t="shared" si="10"/>
        <v>9917.3044886869884</v>
      </c>
      <c r="G56" s="22"/>
      <c r="H56" s="22"/>
      <c r="I56" s="22"/>
      <c r="J56" s="22"/>
      <c r="K56" s="22"/>
      <c r="L56" s="22"/>
      <c r="M56" s="22"/>
      <c r="N56" s="22"/>
      <c r="O56" s="27" t="str">
        <f t="shared" si="6"/>
        <v/>
      </c>
      <c r="P56" s="22"/>
      <c r="Q56" s="22"/>
      <c r="R56" s="22"/>
      <c r="S56" s="24">
        <f t="shared" si="11"/>
        <v>720428.15464564308</v>
      </c>
      <c r="T56" s="64">
        <f t="shared" si="11"/>
        <v>270069.74711683003</v>
      </c>
    </row>
    <row r="57" spans="1:20" x14ac:dyDescent="0.25">
      <c r="A57" s="25">
        <f t="shared" si="4"/>
        <v>36</v>
      </c>
      <c r="B57" s="28">
        <f t="shared" si="7"/>
        <v>45627</v>
      </c>
      <c r="C57" s="26">
        <f t="shared" si="8"/>
        <v>30</v>
      </c>
      <c r="D57" s="22">
        <f t="shared" si="0"/>
        <v>19862.063943638022</v>
      </c>
      <c r="E57" s="22">
        <f t="shared" si="1"/>
        <v>10395.35060922519</v>
      </c>
      <c r="F57" s="22">
        <f t="shared" si="10"/>
        <v>9466.7133344128324</v>
      </c>
      <c r="G57" s="22"/>
      <c r="H57" s="22"/>
      <c r="I57" s="22"/>
      <c r="J57" s="22"/>
      <c r="K57" s="22"/>
      <c r="L57" s="22"/>
      <c r="M57" s="22"/>
      <c r="N57" s="22"/>
      <c r="O57" s="27">
        <f t="shared" si="6"/>
        <v>0</v>
      </c>
      <c r="P57" s="22"/>
      <c r="Q57" s="22"/>
      <c r="R57" s="22"/>
      <c r="S57" s="24">
        <f t="shared" si="11"/>
        <v>710032.80403641786</v>
      </c>
      <c r="T57" s="64">
        <f t="shared" si="11"/>
        <v>260603.03378241719</v>
      </c>
    </row>
    <row r="58" spans="1:20" x14ac:dyDescent="0.25">
      <c r="A58" s="25">
        <f t="shared" si="4"/>
        <v>37</v>
      </c>
      <c r="B58" s="28">
        <f t="shared" si="7"/>
        <v>45658</v>
      </c>
      <c r="C58" s="26">
        <f t="shared" si="8"/>
        <v>31</v>
      </c>
      <c r="D58" s="22">
        <f t="shared" si="0"/>
        <v>19862.063943638022</v>
      </c>
      <c r="E58" s="22">
        <f t="shared" si="1"/>
        <v>10220.945853632378</v>
      </c>
      <c r="F58" s="22">
        <f t="shared" si="10"/>
        <v>9641.1180900056443</v>
      </c>
      <c r="G58" s="22"/>
      <c r="H58" s="22"/>
      <c r="I58" s="22"/>
      <c r="J58" s="22"/>
      <c r="K58" s="22"/>
      <c r="L58" s="22"/>
      <c r="M58" s="22"/>
      <c r="N58" s="22"/>
      <c r="O58" s="27" t="str">
        <f t="shared" si="6"/>
        <v/>
      </c>
      <c r="P58" s="22"/>
      <c r="Q58" s="22"/>
      <c r="R58" s="22"/>
      <c r="S58" s="24">
        <f t="shared" si="11"/>
        <v>699811.85818278545</v>
      </c>
      <c r="T58" s="64">
        <f t="shared" si="11"/>
        <v>250961.91569241154</v>
      </c>
    </row>
    <row r="59" spans="1:20" x14ac:dyDescent="0.25">
      <c r="A59" s="25">
        <f t="shared" si="4"/>
        <v>38</v>
      </c>
      <c r="B59" s="28">
        <f t="shared" si="7"/>
        <v>45689</v>
      </c>
      <c r="C59" s="26">
        <f t="shared" si="8"/>
        <v>31</v>
      </c>
      <c r="D59" s="22">
        <f t="shared" si="0"/>
        <v>19862.063943638022</v>
      </c>
      <c r="E59" s="22">
        <f t="shared" si="1"/>
        <v>10359.730069525269</v>
      </c>
      <c r="F59" s="22">
        <f t="shared" si="10"/>
        <v>9502.3338741127536</v>
      </c>
      <c r="G59" s="22"/>
      <c r="H59" s="22"/>
      <c r="I59" s="22"/>
      <c r="J59" s="22"/>
      <c r="K59" s="22"/>
      <c r="L59" s="22"/>
      <c r="M59" s="22"/>
      <c r="N59" s="22"/>
      <c r="O59" s="27" t="str">
        <f t="shared" si="6"/>
        <v/>
      </c>
      <c r="P59" s="22"/>
      <c r="Q59" s="22"/>
      <c r="R59" s="22"/>
      <c r="S59" s="24">
        <f t="shared" si="11"/>
        <v>689452.12811326014</v>
      </c>
      <c r="T59" s="64">
        <f t="shared" si="11"/>
        <v>241459.58181829879</v>
      </c>
    </row>
    <row r="60" spans="1:20" x14ac:dyDescent="0.25">
      <c r="A60" s="25">
        <f t="shared" si="4"/>
        <v>39</v>
      </c>
      <c r="B60" s="28">
        <f t="shared" si="7"/>
        <v>45717</v>
      </c>
      <c r="C60" s="26">
        <f t="shared" si="8"/>
        <v>28</v>
      </c>
      <c r="D60" s="22">
        <f t="shared" si="0"/>
        <v>19862.063943638022</v>
      </c>
      <c r="E60" s="22">
        <f t="shared" si="1"/>
        <v>11406.366353637304</v>
      </c>
      <c r="F60" s="22">
        <f t="shared" si="10"/>
        <v>8455.6975900007183</v>
      </c>
      <c r="G60" s="22"/>
      <c r="H60" s="22"/>
      <c r="I60" s="22"/>
      <c r="J60" s="22"/>
      <c r="K60" s="22"/>
      <c r="L60" s="22"/>
      <c r="M60" s="22"/>
      <c r="N60" s="22"/>
      <c r="O60" s="27" t="str">
        <f t="shared" si="6"/>
        <v/>
      </c>
      <c r="P60" s="22"/>
      <c r="Q60" s="22"/>
      <c r="R60" s="22"/>
      <c r="S60" s="24">
        <f t="shared" si="11"/>
        <v>678045.76175962284</v>
      </c>
      <c r="T60" s="64">
        <f t="shared" si="11"/>
        <v>233003.88422829806</v>
      </c>
    </row>
    <row r="61" spans="1:20" x14ac:dyDescent="0.25">
      <c r="A61" s="25">
        <f t="shared" si="4"/>
        <v>40</v>
      </c>
      <c r="B61" s="28">
        <f t="shared" si="7"/>
        <v>45748</v>
      </c>
      <c r="C61" s="26">
        <f t="shared" si="8"/>
        <v>31</v>
      </c>
      <c r="D61" s="22">
        <f t="shared" si="0"/>
        <v>19862.063943638022</v>
      </c>
      <c r="E61" s="22">
        <f t="shared" si="1"/>
        <v>10655.279098783074</v>
      </c>
      <c r="F61" s="22">
        <f t="shared" si="10"/>
        <v>9206.7848448549485</v>
      </c>
      <c r="G61" s="22"/>
      <c r="H61" s="22"/>
      <c r="I61" s="22"/>
      <c r="J61" s="22"/>
      <c r="K61" s="22"/>
      <c r="L61" s="22"/>
      <c r="M61" s="22"/>
      <c r="N61" s="22"/>
      <c r="O61" s="27" t="str">
        <f t="shared" si="6"/>
        <v/>
      </c>
      <c r="P61" s="22"/>
      <c r="Q61" s="22"/>
      <c r="R61" s="22"/>
      <c r="S61" s="24">
        <f t="shared" si="11"/>
        <v>667390.4826608398</v>
      </c>
      <c r="T61" s="64">
        <f t="shared" si="11"/>
        <v>223797.09938344313</v>
      </c>
    </row>
    <row r="62" spans="1:20" x14ac:dyDescent="0.25">
      <c r="A62" s="25">
        <f t="shared" si="4"/>
        <v>41</v>
      </c>
      <c r="B62" s="28">
        <f t="shared" si="7"/>
        <v>45778</v>
      </c>
      <c r="C62" s="26">
        <f t="shared" si="8"/>
        <v>30</v>
      </c>
      <c r="D62" s="22">
        <f t="shared" si="0"/>
        <v>19862.063943638022</v>
      </c>
      <c r="E62" s="22">
        <f t="shared" si="1"/>
        <v>11092.286776096287</v>
      </c>
      <c r="F62" s="22">
        <f t="shared" si="10"/>
        <v>8769.7771675417353</v>
      </c>
      <c r="G62" s="22"/>
      <c r="H62" s="22"/>
      <c r="I62" s="22"/>
      <c r="J62" s="22"/>
      <c r="K62" s="22"/>
      <c r="L62" s="22"/>
      <c r="M62" s="22"/>
      <c r="N62" s="22"/>
      <c r="O62" s="27" t="str">
        <f t="shared" si="6"/>
        <v/>
      </c>
      <c r="P62" s="22"/>
      <c r="Q62" s="22"/>
      <c r="R62" s="22"/>
      <c r="S62" s="24">
        <f t="shared" si="11"/>
        <v>656298.19588474347</v>
      </c>
      <c r="T62" s="64">
        <f t="shared" si="11"/>
        <v>215027.3222159014</v>
      </c>
    </row>
    <row r="63" spans="1:20" x14ac:dyDescent="0.25">
      <c r="A63" s="25">
        <f t="shared" si="4"/>
        <v>42</v>
      </c>
      <c r="B63" s="28">
        <f t="shared" si="7"/>
        <v>45809</v>
      </c>
      <c r="C63" s="26">
        <f t="shared" si="8"/>
        <v>31</v>
      </c>
      <c r="D63" s="22">
        <f t="shared" si="0"/>
        <v>19862.063943638022</v>
      </c>
      <c r="E63" s="22">
        <f t="shared" si="1"/>
        <v>10950.576512617961</v>
      </c>
      <c r="F63" s="22">
        <f t="shared" si="10"/>
        <v>8911.4874310200612</v>
      </c>
      <c r="G63" s="22"/>
      <c r="H63" s="22"/>
      <c r="I63" s="22"/>
      <c r="J63" s="22"/>
      <c r="K63" s="22"/>
      <c r="L63" s="22"/>
      <c r="M63" s="22"/>
      <c r="N63" s="22"/>
      <c r="O63" s="27" t="str">
        <f t="shared" si="6"/>
        <v/>
      </c>
      <c r="P63" s="22"/>
      <c r="Q63" s="22"/>
      <c r="R63" s="22"/>
      <c r="S63" s="24">
        <f t="shared" si="11"/>
        <v>645347.61937212548</v>
      </c>
      <c r="T63" s="64">
        <f t="shared" si="11"/>
        <v>206115.83478488133</v>
      </c>
    </row>
    <row r="64" spans="1:20" x14ac:dyDescent="0.25">
      <c r="A64" s="25">
        <f t="shared" si="4"/>
        <v>43</v>
      </c>
      <c r="B64" s="28">
        <f t="shared" si="7"/>
        <v>45839</v>
      </c>
      <c r="C64" s="26">
        <f t="shared" si="8"/>
        <v>30</v>
      </c>
      <c r="D64" s="22">
        <f t="shared" si="0"/>
        <v>19862.063943638022</v>
      </c>
      <c r="E64" s="22">
        <f t="shared" si="1"/>
        <v>11381.938792717641</v>
      </c>
      <c r="F64" s="22">
        <f t="shared" si="10"/>
        <v>8480.1251509203812</v>
      </c>
      <c r="G64" s="22"/>
      <c r="H64" s="22"/>
      <c r="I64" s="22"/>
      <c r="J64" s="22"/>
      <c r="K64" s="22"/>
      <c r="L64" s="22"/>
      <c r="M64" s="22"/>
      <c r="N64" s="22"/>
      <c r="O64" s="27" t="str">
        <f t="shared" si="6"/>
        <v/>
      </c>
      <c r="P64" s="22"/>
      <c r="Q64" s="22"/>
      <c r="R64" s="22"/>
      <c r="S64" s="24">
        <f t="shared" si="11"/>
        <v>633965.68057940784</v>
      </c>
      <c r="T64" s="64">
        <f t="shared" si="11"/>
        <v>197635.70963396094</v>
      </c>
    </row>
    <row r="65" spans="1:20" x14ac:dyDescent="0.25">
      <c r="A65" s="25">
        <f t="shared" si="4"/>
        <v>44</v>
      </c>
      <c r="B65" s="28">
        <f t="shared" si="7"/>
        <v>45870</v>
      </c>
      <c r="C65" s="26">
        <f t="shared" si="8"/>
        <v>31</v>
      </c>
      <c r="D65" s="22">
        <f t="shared" si="0"/>
        <v>19862.063943638022</v>
      </c>
      <c r="E65" s="22">
        <f t="shared" si="1"/>
        <v>11253.816610936796</v>
      </c>
      <c r="F65" s="22">
        <f t="shared" si="10"/>
        <v>8608.2473327012267</v>
      </c>
      <c r="G65" s="22"/>
      <c r="H65" s="22"/>
      <c r="I65" s="22"/>
      <c r="J65" s="22"/>
      <c r="K65" s="22"/>
      <c r="L65" s="22"/>
      <c r="M65" s="22"/>
      <c r="N65" s="22"/>
      <c r="O65" s="27" t="str">
        <f t="shared" si="6"/>
        <v/>
      </c>
      <c r="P65" s="22"/>
      <c r="Q65" s="22"/>
      <c r="R65" s="22"/>
      <c r="S65" s="24">
        <f t="shared" si="11"/>
        <v>622711.86396847107</v>
      </c>
      <c r="T65" s="64">
        <f t="shared" si="11"/>
        <v>189027.46230125971</v>
      </c>
    </row>
    <row r="66" spans="1:20" x14ac:dyDescent="0.25">
      <c r="A66" s="25">
        <f t="shared" si="4"/>
        <v>45</v>
      </c>
      <c r="B66" s="28">
        <f t="shared" si="7"/>
        <v>45901</v>
      </c>
      <c r="C66" s="26">
        <f t="shared" si="8"/>
        <v>31</v>
      </c>
      <c r="D66" s="22">
        <f t="shared" si="0"/>
        <v>19862.063943638022</v>
      </c>
      <c r="E66" s="22">
        <f t="shared" si="1"/>
        <v>11406.625571723545</v>
      </c>
      <c r="F66" s="22">
        <f t="shared" si="10"/>
        <v>8455.4383719144771</v>
      </c>
      <c r="G66" s="22"/>
      <c r="H66" s="22"/>
      <c r="I66" s="22"/>
      <c r="J66" s="22"/>
      <c r="K66" s="22"/>
      <c r="L66" s="22"/>
      <c r="M66" s="22"/>
      <c r="N66" s="22"/>
      <c r="O66" s="27" t="str">
        <f t="shared" si="6"/>
        <v/>
      </c>
      <c r="P66" s="22"/>
      <c r="Q66" s="22"/>
      <c r="R66" s="22"/>
      <c r="S66" s="24">
        <f t="shared" si="11"/>
        <v>611305.2383967475</v>
      </c>
      <c r="T66" s="64">
        <f t="shared" si="11"/>
        <v>180572.02392934525</v>
      </c>
    </row>
    <row r="67" spans="1:20" x14ac:dyDescent="0.25">
      <c r="A67" s="25">
        <f t="shared" si="4"/>
        <v>46</v>
      </c>
      <c r="B67" s="28">
        <f t="shared" si="7"/>
        <v>45931</v>
      </c>
      <c r="C67" s="26">
        <f t="shared" si="8"/>
        <v>30</v>
      </c>
      <c r="D67" s="22">
        <f t="shared" si="0"/>
        <v>19862.063943638022</v>
      </c>
      <c r="E67" s="22">
        <f t="shared" si="1"/>
        <v>11829.269258408958</v>
      </c>
      <c r="F67" s="22">
        <f t="shared" si="10"/>
        <v>8032.7946852290643</v>
      </c>
      <c r="G67" s="22"/>
      <c r="H67" s="22"/>
      <c r="I67" s="22"/>
      <c r="J67" s="22"/>
      <c r="K67" s="22"/>
      <c r="L67" s="22"/>
      <c r="M67" s="22"/>
      <c r="N67" s="22"/>
      <c r="O67" s="27" t="str">
        <f t="shared" si="6"/>
        <v/>
      </c>
      <c r="P67" s="22"/>
      <c r="Q67" s="22"/>
      <c r="R67" s="22"/>
      <c r="S67" s="24">
        <f t="shared" si="11"/>
        <v>599475.96913833858</v>
      </c>
      <c r="T67" s="64">
        <f t="shared" si="11"/>
        <v>172539.22924411617</v>
      </c>
    </row>
    <row r="68" spans="1:20" x14ac:dyDescent="0.25">
      <c r="A68" s="25">
        <f t="shared" si="4"/>
        <v>47</v>
      </c>
      <c r="B68" s="28">
        <f t="shared" si="7"/>
        <v>45962</v>
      </c>
      <c r="C68" s="26">
        <f t="shared" si="8"/>
        <v>31</v>
      </c>
      <c r="D68" s="22">
        <f t="shared" si="0"/>
        <v>19862.063943638022</v>
      </c>
      <c r="E68" s="22">
        <f t="shared" si="1"/>
        <v>11722.132129604735</v>
      </c>
      <c r="F68" s="22">
        <f t="shared" si="10"/>
        <v>8139.9318140332871</v>
      </c>
      <c r="G68" s="22"/>
      <c r="H68" s="22"/>
      <c r="I68" s="22"/>
      <c r="J68" s="22"/>
      <c r="K68" s="22"/>
      <c r="L68" s="22"/>
      <c r="M68" s="22"/>
      <c r="N68" s="22"/>
      <c r="O68" s="27" t="str">
        <f t="shared" si="6"/>
        <v/>
      </c>
      <c r="P68" s="22"/>
      <c r="Q68" s="22"/>
      <c r="R68" s="22"/>
      <c r="S68" s="24">
        <f t="shared" si="11"/>
        <v>587753.83700873388</v>
      </c>
      <c r="T68" s="64">
        <f t="shared" si="11"/>
        <v>164399.29743008289</v>
      </c>
    </row>
    <row r="69" spans="1:20" x14ac:dyDescent="0.25">
      <c r="A69" s="25">
        <f t="shared" si="4"/>
        <v>48</v>
      </c>
      <c r="B69" s="28">
        <f t="shared" si="7"/>
        <v>45992</v>
      </c>
      <c r="C69" s="26">
        <f t="shared" si="8"/>
        <v>30</v>
      </c>
      <c r="D69" s="22">
        <f t="shared" si="0"/>
        <v>19862.063943638022</v>
      </c>
      <c r="E69" s="22">
        <f t="shared" si="1"/>
        <v>12138.744067418444</v>
      </c>
      <c r="F69" s="22">
        <f t="shared" si="10"/>
        <v>7723.319876219578</v>
      </c>
      <c r="G69" s="22"/>
      <c r="H69" s="22"/>
      <c r="I69" s="22"/>
      <c r="J69" s="22"/>
      <c r="K69" s="22"/>
      <c r="L69" s="22"/>
      <c r="M69" s="22"/>
      <c r="N69" s="22"/>
      <c r="O69" s="27">
        <f t="shared" si="6"/>
        <v>0</v>
      </c>
      <c r="P69" s="22"/>
      <c r="Q69" s="22"/>
      <c r="R69" s="22"/>
      <c r="S69" s="24">
        <f t="shared" si="11"/>
        <v>575615.0929413155</v>
      </c>
      <c r="T69" s="64">
        <f t="shared" si="11"/>
        <v>156675.97755386331</v>
      </c>
    </row>
    <row r="70" spans="1:20" x14ac:dyDescent="0.25">
      <c r="A70" s="25">
        <f t="shared" si="4"/>
        <v>49</v>
      </c>
      <c r="B70" s="28">
        <f t="shared" si="7"/>
        <v>46023</v>
      </c>
      <c r="C70" s="26">
        <f t="shared" si="8"/>
        <v>31</v>
      </c>
      <c r="D70" s="22">
        <f t="shared" si="0"/>
        <v>19862.063943638022</v>
      </c>
      <c r="E70" s="22">
        <f t="shared" si="1"/>
        <v>12046.124942104008</v>
      </c>
      <c r="F70" s="22">
        <f t="shared" si="10"/>
        <v>7815.939001534015</v>
      </c>
      <c r="G70" s="22"/>
      <c r="H70" s="22"/>
      <c r="I70" s="22"/>
      <c r="J70" s="22"/>
      <c r="K70" s="22"/>
      <c r="L70" s="22"/>
      <c r="M70" s="22"/>
      <c r="N70" s="22"/>
      <c r="O70" s="27" t="str">
        <f t="shared" si="6"/>
        <v/>
      </c>
      <c r="P70" s="22"/>
      <c r="Q70" s="22"/>
      <c r="R70" s="22"/>
      <c r="S70" s="24">
        <f t="shared" si="11"/>
        <v>563568.96799921151</v>
      </c>
      <c r="T70" s="64">
        <f t="shared" si="11"/>
        <v>148860.03855232929</v>
      </c>
    </row>
    <row r="71" spans="1:20" x14ac:dyDescent="0.25">
      <c r="A71" s="25">
        <f t="shared" si="4"/>
        <v>50</v>
      </c>
      <c r="B71" s="28">
        <f t="shared" si="7"/>
        <v>46054</v>
      </c>
      <c r="C71" s="26">
        <f t="shared" si="8"/>
        <v>31</v>
      </c>
      <c r="D71" s="22">
        <f t="shared" si="0"/>
        <v>19862.063943638022</v>
      </c>
      <c r="E71" s="22">
        <f t="shared" si="1"/>
        <v>12209.692192002269</v>
      </c>
      <c r="F71" s="22">
        <f t="shared" si="10"/>
        <v>7652.3717516357538</v>
      </c>
      <c r="G71" s="22"/>
      <c r="H71" s="22"/>
      <c r="I71" s="22"/>
      <c r="J71" s="22"/>
      <c r="K71" s="22"/>
      <c r="L71" s="22"/>
      <c r="M71" s="22"/>
      <c r="N71" s="22"/>
      <c r="O71" s="27" t="str">
        <f t="shared" si="6"/>
        <v/>
      </c>
      <c r="P71" s="22"/>
      <c r="Q71" s="22"/>
      <c r="R71" s="22"/>
      <c r="S71" s="24">
        <f t="shared" ref="S71:T86" si="12">IF(S70=0,0,S70-E71)</f>
        <v>551359.2758072092</v>
      </c>
      <c r="T71" s="64">
        <f t="shared" si="12"/>
        <v>141207.66680069355</v>
      </c>
    </row>
    <row r="72" spans="1:20" x14ac:dyDescent="0.25">
      <c r="A72" s="25">
        <f t="shared" si="4"/>
        <v>51</v>
      </c>
      <c r="B72" s="28">
        <f t="shared" si="7"/>
        <v>46082</v>
      </c>
      <c r="C72" s="26">
        <f t="shared" si="8"/>
        <v>28</v>
      </c>
      <c r="D72" s="22">
        <f t="shared" si="0"/>
        <v>19862.063943638022</v>
      </c>
      <c r="E72" s="22">
        <f t="shared" si="1"/>
        <v>13099.988507848393</v>
      </c>
      <c r="F72" s="22">
        <f t="shared" si="10"/>
        <v>6762.0754357896294</v>
      </c>
      <c r="G72" s="22"/>
      <c r="H72" s="22"/>
      <c r="I72" s="22"/>
      <c r="J72" s="22"/>
      <c r="K72" s="22"/>
      <c r="L72" s="22"/>
      <c r="M72" s="22"/>
      <c r="N72" s="22"/>
      <c r="O72" s="27" t="str">
        <f t="shared" si="6"/>
        <v/>
      </c>
      <c r="P72" s="22"/>
      <c r="Q72" s="22"/>
      <c r="R72" s="22"/>
      <c r="S72" s="24">
        <f t="shared" si="12"/>
        <v>538259.28729936085</v>
      </c>
      <c r="T72" s="64">
        <f t="shared" si="12"/>
        <v>134445.59136490393</v>
      </c>
    </row>
    <row r="73" spans="1:20" x14ac:dyDescent="0.25">
      <c r="A73" s="25">
        <f t="shared" si="4"/>
        <v>52</v>
      </c>
      <c r="B73" s="28">
        <f t="shared" si="7"/>
        <v>46113</v>
      </c>
      <c r="C73" s="26">
        <f t="shared" si="8"/>
        <v>31</v>
      </c>
      <c r="D73" s="22">
        <f t="shared" si="0"/>
        <v>19862.063943638022</v>
      </c>
      <c r="E73" s="22">
        <f t="shared" si="1"/>
        <v>12553.357469240756</v>
      </c>
      <c r="F73" s="22">
        <f t="shared" si="10"/>
        <v>7308.706474397266</v>
      </c>
      <c r="G73" s="22"/>
      <c r="H73" s="22"/>
      <c r="I73" s="22"/>
      <c r="J73" s="22"/>
      <c r="K73" s="22"/>
      <c r="L73" s="22"/>
      <c r="M73" s="22"/>
      <c r="N73" s="22"/>
      <c r="O73" s="27" t="str">
        <f t="shared" si="6"/>
        <v/>
      </c>
      <c r="P73" s="22"/>
      <c r="Q73" s="22"/>
      <c r="R73" s="22"/>
      <c r="S73" s="24">
        <f t="shared" si="12"/>
        <v>525705.92983012006</v>
      </c>
      <c r="T73" s="64">
        <f t="shared" si="12"/>
        <v>127136.88489050666</v>
      </c>
    </row>
    <row r="74" spans="1:20" x14ac:dyDescent="0.25">
      <c r="A74" s="25">
        <f t="shared" si="4"/>
        <v>53</v>
      </c>
      <c r="B74" s="28">
        <f t="shared" si="7"/>
        <v>46143</v>
      </c>
      <c r="C74" s="26">
        <f t="shared" si="8"/>
        <v>30</v>
      </c>
      <c r="D74" s="22">
        <f t="shared" si="0"/>
        <v>19862.063943638022</v>
      </c>
      <c r="E74" s="22">
        <f t="shared" si="1"/>
        <v>12954.07831896378</v>
      </c>
      <c r="F74" s="22">
        <f t="shared" si="10"/>
        <v>6907.985624674242</v>
      </c>
      <c r="G74" s="22"/>
      <c r="H74" s="22"/>
      <c r="I74" s="22"/>
      <c r="J74" s="22"/>
      <c r="K74" s="22"/>
      <c r="L74" s="22"/>
      <c r="M74" s="22"/>
      <c r="N74" s="22"/>
      <c r="O74" s="27" t="str">
        <f t="shared" si="6"/>
        <v/>
      </c>
      <c r="P74" s="22"/>
      <c r="Q74" s="22"/>
      <c r="R74" s="22"/>
      <c r="S74" s="24">
        <f t="shared" si="12"/>
        <v>512751.8515111563</v>
      </c>
      <c r="T74" s="64">
        <f t="shared" si="12"/>
        <v>120228.89926583241</v>
      </c>
    </row>
    <row r="75" spans="1:20" x14ac:dyDescent="0.25">
      <c r="A75" s="25">
        <f t="shared" si="4"/>
        <v>54</v>
      </c>
      <c r="B75" s="28">
        <f t="shared" si="7"/>
        <v>46174</v>
      </c>
      <c r="C75" s="26">
        <f t="shared" si="8"/>
        <v>31</v>
      </c>
      <c r="D75" s="22">
        <f t="shared" si="0"/>
        <v>19862.063943638022</v>
      </c>
      <c r="E75" s="22">
        <f t="shared" si="1"/>
        <v>12899.707946583916</v>
      </c>
      <c r="F75" s="22">
        <f t="shared" si="10"/>
        <v>6962.3559970541055</v>
      </c>
      <c r="G75" s="22"/>
      <c r="H75" s="22"/>
      <c r="I75" s="22"/>
      <c r="J75" s="22"/>
      <c r="K75" s="22"/>
      <c r="L75" s="22"/>
      <c r="M75" s="22"/>
      <c r="N75" s="22"/>
      <c r="O75" s="27" t="str">
        <f t="shared" si="6"/>
        <v/>
      </c>
      <c r="P75" s="22"/>
      <c r="Q75" s="22"/>
      <c r="R75" s="22"/>
      <c r="S75" s="24">
        <f t="shared" si="12"/>
        <v>499852.14356457238</v>
      </c>
      <c r="T75" s="64">
        <f t="shared" si="12"/>
        <v>113266.5432687783</v>
      </c>
    </row>
    <row r="76" spans="1:20" x14ac:dyDescent="0.25">
      <c r="A76" s="25">
        <f t="shared" si="4"/>
        <v>55</v>
      </c>
      <c r="B76" s="28">
        <f t="shared" si="7"/>
        <v>46204</v>
      </c>
      <c r="C76" s="26">
        <f t="shared" si="8"/>
        <v>30</v>
      </c>
      <c r="D76" s="22">
        <f t="shared" si="0"/>
        <v>19862.063943638022</v>
      </c>
      <c r="E76" s="22">
        <f t="shared" si="1"/>
        <v>13293.807383696829</v>
      </c>
      <c r="F76" s="22">
        <f t="shared" si="10"/>
        <v>6568.2565599411946</v>
      </c>
      <c r="G76" s="22"/>
      <c r="H76" s="22"/>
      <c r="I76" s="22"/>
      <c r="J76" s="22"/>
      <c r="K76" s="22"/>
      <c r="L76" s="22"/>
      <c r="M76" s="22"/>
      <c r="N76" s="22"/>
      <c r="O76" s="27" t="str">
        <f t="shared" si="6"/>
        <v/>
      </c>
      <c r="P76" s="22"/>
      <c r="Q76" s="22"/>
      <c r="R76" s="22"/>
      <c r="S76" s="24">
        <f t="shared" si="12"/>
        <v>486558.33618087554</v>
      </c>
      <c r="T76" s="64">
        <f t="shared" si="12"/>
        <v>106698.28670883711</v>
      </c>
    </row>
    <row r="77" spans="1:20" x14ac:dyDescent="0.25">
      <c r="A77" s="25">
        <f t="shared" si="4"/>
        <v>56</v>
      </c>
      <c r="B77" s="28">
        <f t="shared" si="7"/>
        <v>46235</v>
      </c>
      <c r="C77" s="26">
        <f t="shared" si="8"/>
        <v>31</v>
      </c>
      <c r="D77" s="22">
        <f t="shared" si="0"/>
        <v>19862.063943638022</v>
      </c>
      <c r="E77" s="22">
        <f t="shared" si="1"/>
        <v>13255.374294752608</v>
      </c>
      <c r="F77" s="22">
        <f t="shared" si="10"/>
        <v>6606.6896488854136</v>
      </c>
      <c r="G77" s="22"/>
      <c r="H77" s="22"/>
      <c r="I77" s="22"/>
      <c r="J77" s="22"/>
      <c r="K77" s="22"/>
      <c r="L77" s="22"/>
      <c r="M77" s="22"/>
      <c r="N77" s="22"/>
      <c r="O77" s="27" t="str">
        <f t="shared" si="6"/>
        <v/>
      </c>
      <c r="P77" s="22"/>
      <c r="Q77" s="22"/>
      <c r="R77" s="22"/>
      <c r="S77" s="24">
        <f t="shared" si="12"/>
        <v>473302.96188612294</v>
      </c>
      <c r="T77" s="64">
        <f t="shared" si="12"/>
        <v>100091.5970599517</v>
      </c>
    </row>
    <row r="78" spans="1:20" x14ac:dyDescent="0.25">
      <c r="A78" s="25">
        <f t="shared" si="4"/>
        <v>57</v>
      </c>
      <c r="B78" s="28">
        <f t="shared" si="7"/>
        <v>46266</v>
      </c>
      <c r="C78" s="26">
        <f t="shared" si="8"/>
        <v>31</v>
      </c>
      <c r="D78" s="22">
        <f t="shared" si="0"/>
        <v>19862.063943638022</v>
      </c>
      <c r="E78" s="22">
        <f t="shared" si="1"/>
        <v>13435.361230815892</v>
      </c>
      <c r="F78" s="22">
        <f t="shared" si="10"/>
        <v>6426.7027128221316</v>
      </c>
      <c r="G78" s="22"/>
      <c r="H78" s="22"/>
      <c r="I78" s="22"/>
      <c r="J78" s="22"/>
      <c r="K78" s="22"/>
      <c r="L78" s="22"/>
      <c r="M78" s="22"/>
      <c r="N78" s="22"/>
      <c r="O78" s="27" t="str">
        <f t="shared" si="6"/>
        <v/>
      </c>
      <c r="P78" s="22"/>
      <c r="Q78" s="22"/>
      <c r="R78" s="22"/>
      <c r="S78" s="24">
        <f t="shared" si="12"/>
        <v>459867.60065530706</v>
      </c>
      <c r="T78" s="64">
        <f t="shared" si="12"/>
        <v>93664.894347129564</v>
      </c>
    </row>
    <row r="79" spans="1:20" x14ac:dyDescent="0.25">
      <c r="A79" s="25">
        <f t="shared" si="4"/>
        <v>58</v>
      </c>
      <c r="B79" s="28">
        <f t="shared" si="7"/>
        <v>46296</v>
      </c>
      <c r="C79" s="26">
        <f t="shared" si="8"/>
        <v>30</v>
      </c>
      <c r="D79" s="22">
        <f t="shared" si="0"/>
        <v>19862.063943638022</v>
      </c>
      <c r="E79" s="22">
        <f t="shared" si="1"/>
        <v>13819.220227557335</v>
      </c>
      <c r="F79" s="22">
        <f t="shared" si="10"/>
        <v>6042.843716080688</v>
      </c>
      <c r="G79" s="22"/>
      <c r="H79" s="22"/>
      <c r="I79" s="22"/>
      <c r="J79" s="22"/>
      <c r="K79" s="22"/>
      <c r="L79" s="22"/>
      <c r="M79" s="22"/>
      <c r="N79" s="22"/>
      <c r="O79" s="27" t="str">
        <f t="shared" si="6"/>
        <v/>
      </c>
      <c r="P79" s="22"/>
      <c r="Q79" s="22"/>
      <c r="R79" s="22"/>
      <c r="S79" s="24">
        <f t="shared" si="12"/>
        <v>446048.38042774971</v>
      </c>
      <c r="T79" s="64">
        <f t="shared" si="12"/>
        <v>87622.050631048871</v>
      </c>
    </row>
    <row r="80" spans="1:20" x14ac:dyDescent="0.25">
      <c r="A80" s="25">
        <f t="shared" si="4"/>
        <v>59</v>
      </c>
      <c r="B80" s="28">
        <f t="shared" si="7"/>
        <v>46327</v>
      </c>
      <c r="C80" s="26">
        <f t="shared" si="8"/>
        <v>31</v>
      </c>
      <c r="D80" s="22">
        <f t="shared" si="0"/>
        <v>19862.063943638022</v>
      </c>
      <c r="E80" s="22">
        <f t="shared" si="1"/>
        <v>13805.43517224519</v>
      </c>
      <c r="F80" s="22">
        <f t="shared" si="10"/>
        <v>6056.6287713928323</v>
      </c>
      <c r="G80" s="22"/>
      <c r="H80" s="22"/>
      <c r="I80" s="22"/>
      <c r="J80" s="22"/>
      <c r="K80" s="22"/>
      <c r="L80" s="22"/>
      <c r="M80" s="22"/>
      <c r="N80" s="22"/>
      <c r="O80" s="27" t="str">
        <f t="shared" si="6"/>
        <v/>
      </c>
      <c r="P80" s="22"/>
      <c r="Q80" s="22"/>
      <c r="R80" s="22"/>
      <c r="S80" s="24">
        <f t="shared" si="12"/>
        <v>432242.94525550451</v>
      </c>
      <c r="T80" s="64">
        <f t="shared" si="12"/>
        <v>81565.421859656039</v>
      </c>
    </row>
    <row r="81" spans="1:20" x14ac:dyDescent="0.25">
      <c r="A81" s="25">
        <f t="shared" si="4"/>
        <v>60</v>
      </c>
      <c r="B81" s="28">
        <f t="shared" si="7"/>
        <v>46357</v>
      </c>
      <c r="C81" s="26">
        <f t="shared" si="8"/>
        <v>30</v>
      </c>
      <c r="D81" s="22">
        <f t="shared" si="0"/>
        <v>19862.063943638022</v>
      </c>
      <c r="E81" s="22">
        <f t="shared" si="1"/>
        <v>14182.219219122984</v>
      </c>
      <c r="F81" s="22">
        <f t="shared" si="10"/>
        <v>5679.8447245150383</v>
      </c>
      <c r="G81" s="22"/>
      <c r="H81" s="22"/>
      <c r="I81" s="22"/>
      <c r="J81" s="22"/>
      <c r="K81" s="22"/>
      <c r="L81" s="22"/>
      <c r="M81" s="22"/>
      <c r="N81" s="22"/>
      <c r="O81" s="27">
        <f t="shared" si="6"/>
        <v>0</v>
      </c>
      <c r="P81" s="22"/>
      <c r="Q81" s="22"/>
      <c r="R81" s="22"/>
      <c r="S81" s="24">
        <f t="shared" si="12"/>
        <v>418060.72603638156</v>
      </c>
      <c r="T81" s="64">
        <f t="shared" si="12"/>
        <v>75885.577135141008</v>
      </c>
    </row>
    <row r="82" spans="1:20" x14ac:dyDescent="0.25">
      <c r="A82" s="25">
        <f t="shared" si="4"/>
        <v>61</v>
      </c>
      <c r="B82" s="28">
        <f t="shared" si="7"/>
        <v>46388</v>
      </c>
      <c r="C82" s="26">
        <f t="shared" si="8"/>
        <v>31</v>
      </c>
      <c r="D82" s="22">
        <f t="shared" si="0"/>
        <v>19862.063943638022</v>
      </c>
      <c r="E82" s="22">
        <f t="shared" si="1"/>
        <v>14185.463080132677</v>
      </c>
      <c r="F82" s="22">
        <f t="shared" si="10"/>
        <v>5676.6008635053458</v>
      </c>
      <c r="G82" s="22"/>
      <c r="H82" s="22"/>
      <c r="I82" s="22"/>
      <c r="J82" s="22"/>
      <c r="K82" s="22"/>
      <c r="L82" s="22"/>
      <c r="M82" s="22"/>
      <c r="N82" s="22"/>
      <c r="O82" s="27" t="str">
        <f t="shared" si="6"/>
        <v/>
      </c>
      <c r="P82" s="22"/>
      <c r="Q82" s="22"/>
      <c r="R82" s="22"/>
      <c r="S82" s="24">
        <f t="shared" si="12"/>
        <v>403875.26295624889</v>
      </c>
      <c r="T82" s="64">
        <f t="shared" si="12"/>
        <v>70208.976271635664</v>
      </c>
    </row>
    <row r="83" spans="1:20" x14ac:dyDescent="0.25">
      <c r="A83" s="25">
        <f t="shared" si="4"/>
        <v>62</v>
      </c>
      <c r="B83" s="28">
        <f t="shared" si="7"/>
        <v>46419</v>
      </c>
      <c r="C83" s="26">
        <f t="shared" si="8"/>
        <v>31</v>
      </c>
      <c r="D83" s="22">
        <f t="shared" si="0"/>
        <v>19862.063943638022</v>
      </c>
      <c r="E83" s="22">
        <f t="shared" si="1"/>
        <v>14378.07914510812</v>
      </c>
      <c r="F83" s="22">
        <f t="shared" si="10"/>
        <v>5483.9847985299029</v>
      </c>
      <c r="G83" s="22"/>
      <c r="H83" s="22"/>
      <c r="I83" s="22"/>
      <c r="J83" s="22"/>
      <c r="K83" s="22"/>
      <c r="L83" s="22"/>
      <c r="M83" s="22"/>
      <c r="N83" s="22"/>
      <c r="O83" s="27" t="str">
        <f t="shared" si="6"/>
        <v/>
      </c>
      <c r="P83" s="22"/>
      <c r="Q83" s="22"/>
      <c r="R83" s="22"/>
      <c r="S83" s="24">
        <f t="shared" si="12"/>
        <v>389497.18381114077</v>
      </c>
      <c r="T83" s="64">
        <f t="shared" si="12"/>
        <v>64724.991473105758</v>
      </c>
    </row>
    <row r="84" spans="1:20" x14ac:dyDescent="0.25">
      <c r="A84" s="25">
        <f t="shared" si="4"/>
        <v>63</v>
      </c>
      <c r="B84" s="28">
        <f t="shared" si="7"/>
        <v>46447</v>
      </c>
      <c r="C84" s="26">
        <f t="shared" si="8"/>
        <v>28</v>
      </c>
      <c r="D84" s="22">
        <f t="shared" si="0"/>
        <v>19862.063943638022</v>
      </c>
      <c r="E84" s="22">
        <f t="shared" si="1"/>
        <v>15085.125467174443</v>
      </c>
      <c r="F84" s="22">
        <f t="shared" si="10"/>
        <v>4776.9384764635806</v>
      </c>
      <c r="G84" s="22"/>
      <c r="H84" s="22"/>
      <c r="I84" s="22"/>
      <c r="J84" s="22"/>
      <c r="K84" s="22"/>
      <c r="L84" s="22"/>
      <c r="M84" s="22"/>
      <c r="N84" s="22"/>
      <c r="O84" s="27" t="str">
        <f t="shared" si="6"/>
        <v/>
      </c>
      <c r="P84" s="22"/>
      <c r="Q84" s="22"/>
      <c r="R84" s="22"/>
      <c r="S84" s="24">
        <f t="shared" si="12"/>
        <v>374412.05834396632</v>
      </c>
      <c r="T84" s="64">
        <f t="shared" si="12"/>
        <v>59948.052996642175</v>
      </c>
    </row>
    <row r="85" spans="1:20" x14ac:dyDescent="0.25">
      <c r="A85" s="25">
        <f t="shared" si="4"/>
        <v>64</v>
      </c>
      <c r="B85" s="28">
        <f t="shared" si="7"/>
        <v>46478</v>
      </c>
      <c r="C85" s="26">
        <f t="shared" si="8"/>
        <v>31</v>
      </c>
      <c r="D85" s="22">
        <f t="shared" si="0"/>
        <v>19862.063943638022</v>
      </c>
      <c r="E85" s="22">
        <f t="shared" si="1"/>
        <v>14778.142682119636</v>
      </c>
      <c r="F85" s="22">
        <f t="shared" si="10"/>
        <v>5083.921261518386</v>
      </c>
      <c r="G85" s="22"/>
      <c r="H85" s="22"/>
      <c r="I85" s="22"/>
      <c r="J85" s="22"/>
      <c r="K85" s="22"/>
      <c r="L85" s="22"/>
      <c r="M85" s="22"/>
      <c r="N85" s="22"/>
      <c r="O85" s="27" t="str">
        <f t="shared" si="6"/>
        <v/>
      </c>
      <c r="P85" s="22"/>
      <c r="Q85" s="22"/>
      <c r="R85" s="22"/>
      <c r="S85" s="24">
        <f t="shared" si="12"/>
        <v>359633.9156618467</v>
      </c>
      <c r="T85" s="64">
        <f t="shared" si="12"/>
        <v>54864.131735123789</v>
      </c>
    </row>
    <row r="86" spans="1:20" x14ac:dyDescent="0.25">
      <c r="A86" s="25">
        <f t="shared" si="4"/>
        <v>65</v>
      </c>
      <c r="B86" s="28">
        <f t="shared" si="7"/>
        <v>46508</v>
      </c>
      <c r="C86" s="26">
        <f t="shared" si="8"/>
        <v>30</v>
      </c>
      <c r="D86" s="22">
        <f t="shared" si="0"/>
        <v>19862.063943638022</v>
      </c>
      <c r="E86" s="22">
        <f t="shared" si="1"/>
        <v>15136.330832086183</v>
      </c>
      <c r="F86" s="22">
        <f t="shared" si="10"/>
        <v>4725.7331115518382</v>
      </c>
      <c r="G86" s="22"/>
      <c r="H86" s="22"/>
      <c r="I86" s="22"/>
      <c r="J86" s="22"/>
      <c r="K86" s="22"/>
      <c r="L86" s="22"/>
      <c r="M86" s="22"/>
      <c r="N86" s="22"/>
      <c r="O86" s="27" t="str">
        <f t="shared" si="6"/>
        <v/>
      </c>
      <c r="P86" s="22"/>
      <c r="Q86" s="22"/>
      <c r="R86" s="22"/>
      <c r="S86" s="24">
        <f t="shared" si="12"/>
        <v>344497.58482976048</v>
      </c>
      <c r="T86" s="64">
        <f t="shared" si="12"/>
        <v>50138.398623571949</v>
      </c>
    </row>
    <row r="87" spans="1:20" x14ac:dyDescent="0.25">
      <c r="A87" s="25">
        <f t="shared" si="4"/>
        <v>66</v>
      </c>
      <c r="B87" s="28">
        <f t="shared" si="7"/>
        <v>46539</v>
      </c>
      <c r="C87" s="26">
        <f t="shared" si="8"/>
        <v>31</v>
      </c>
      <c r="D87" s="22">
        <f t="shared" ref="D87:D106" si="13">IF(S86=0,0,SUM(E87:P87))</f>
        <v>19862.063943638022</v>
      </c>
      <c r="E87" s="22">
        <f t="shared" ref="E87:E106" si="14">IF(S86=0,0,(IF($F$3=$G$4,IF(B87=$F$10,S86,(IF(A87="","",$F$8-F87))),IF(B87=$F$10,S86,(IF(A87="","",$F$5/$F$6))))))</f>
        <v>15184.333734295322</v>
      </c>
      <c r="F87" s="22">
        <f t="shared" ref="F87:F106" si="15">IF(A87="","",S86*C87*$F$7/$F$12)</f>
        <v>4677.7302093427006</v>
      </c>
      <c r="G87" s="22"/>
      <c r="H87" s="22"/>
      <c r="I87" s="22"/>
      <c r="J87" s="22"/>
      <c r="K87" s="22"/>
      <c r="L87" s="22"/>
      <c r="M87" s="22"/>
      <c r="N87" s="22"/>
      <c r="O87" s="27" t="str">
        <f t="shared" si="6"/>
        <v/>
      </c>
      <c r="P87" s="22"/>
      <c r="Q87" s="22"/>
      <c r="R87" s="22"/>
      <c r="S87" s="24">
        <f t="shared" ref="S87:T102" si="16">IF(S86=0,0,S86-E87)</f>
        <v>329313.25109546515</v>
      </c>
      <c r="T87" s="64">
        <f t="shared" si="16"/>
        <v>45460.668414229251</v>
      </c>
    </row>
    <row r="88" spans="1:20" x14ac:dyDescent="0.25">
      <c r="A88" s="25">
        <f t="shared" ref="A88:A106" si="17">IF(S87&gt;0,A87+1,0)</f>
        <v>67</v>
      </c>
      <c r="B88" s="28">
        <f t="shared" si="7"/>
        <v>46569</v>
      </c>
      <c r="C88" s="26">
        <f t="shared" si="8"/>
        <v>30</v>
      </c>
      <c r="D88" s="22">
        <f t="shared" si="13"/>
        <v>19862.063943638022</v>
      </c>
      <c r="E88" s="22">
        <f t="shared" si="14"/>
        <v>15534.756459552129</v>
      </c>
      <c r="F88" s="22">
        <f t="shared" si="15"/>
        <v>4327.3074840858935</v>
      </c>
      <c r="G88" s="22"/>
      <c r="H88" s="22"/>
      <c r="I88" s="22"/>
      <c r="J88" s="22"/>
      <c r="K88" s="22"/>
      <c r="L88" s="22"/>
      <c r="M88" s="22"/>
      <c r="N88" s="22"/>
      <c r="O88" s="27" t="str">
        <f t="shared" ref="O88:O106" si="18">IF(A88&lt;$F$6,(IF(MOD(A88,12)=0,$O$12*S88+$O$13*$F$4,"")),"")</f>
        <v/>
      </c>
      <c r="P88" s="22"/>
      <c r="Q88" s="22"/>
      <c r="R88" s="22"/>
      <c r="S88" s="24">
        <f t="shared" si="16"/>
        <v>313778.494635913</v>
      </c>
      <c r="T88" s="64">
        <f t="shared" si="16"/>
        <v>41133.360930143361</v>
      </c>
    </row>
    <row r="89" spans="1:20" x14ac:dyDescent="0.25">
      <c r="A89" s="25">
        <f t="shared" si="17"/>
        <v>68</v>
      </c>
      <c r="B89" s="28">
        <f t="shared" ref="B89:B105" si="19">IF(EOMONTH(B88,0)=EDATE(B88,0),EOMONTH(B88,1),IF(EOMONTH(B88,0)=$F$10,EOMONTH(B88,1),EDATE(B88,1)))</f>
        <v>46600</v>
      </c>
      <c r="C89" s="26">
        <f t="shared" si="8"/>
        <v>31</v>
      </c>
      <c r="D89" s="22">
        <f t="shared" si="13"/>
        <v>19862.063943638022</v>
      </c>
      <c r="E89" s="22">
        <f t="shared" si="14"/>
        <v>15601.450203411625</v>
      </c>
      <c r="F89" s="22">
        <f t="shared" si="15"/>
        <v>4260.6137402263976</v>
      </c>
      <c r="G89" s="22"/>
      <c r="H89" s="22"/>
      <c r="I89" s="22"/>
      <c r="J89" s="22"/>
      <c r="K89" s="22"/>
      <c r="L89" s="22"/>
      <c r="M89" s="22"/>
      <c r="N89" s="22"/>
      <c r="O89" s="27" t="str">
        <f t="shared" si="18"/>
        <v/>
      </c>
      <c r="P89" s="22"/>
      <c r="Q89" s="22"/>
      <c r="R89" s="22"/>
      <c r="S89" s="24">
        <f t="shared" si="16"/>
        <v>298177.04443250137</v>
      </c>
      <c r="T89" s="64">
        <f t="shared" si="16"/>
        <v>36872.747189916961</v>
      </c>
    </row>
    <row r="90" spans="1:20" x14ac:dyDescent="0.25">
      <c r="A90" s="25">
        <f t="shared" si="17"/>
        <v>69</v>
      </c>
      <c r="B90" s="28">
        <f t="shared" si="19"/>
        <v>46631</v>
      </c>
      <c r="C90" s="26">
        <f t="shared" si="8"/>
        <v>31</v>
      </c>
      <c r="D90" s="22">
        <f t="shared" si="13"/>
        <v>19862.063943638022</v>
      </c>
      <c r="E90" s="22">
        <f t="shared" si="14"/>
        <v>15813.293125219388</v>
      </c>
      <c r="F90" s="22">
        <f t="shared" si="15"/>
        <v>4048.7708184186336</v>
      </c>
      <c r="G90" s="22"/>
      <c r="H90" s="22"/>
      <c r="I90" s="22"/>
      <c r="J90" s="22"/>
      <c r="K90" s="22"/>
      <c r="L90" s="22"/>
      <c r="M90" s="22"/>
      <c r="N90" s="22"/>
      <c r="O90" s="27" t="str">
        <f t="shared" si="18"/>
        <v/>
      </c>
      <c r="P90" s="22"/>
      <c r="Q90" s="22"/>
      <c r="R90" s="22"/>
      <c r="S90" s="24">
        <f t="shared" si="16"/>
        <v>282363.75130728196</v>
      </c>
      <c r="T90" s="64">
        <f t="shared" si="16"/>
        <v>32823.976371498327</v>
      </c>
    </row>
    <row r="91" spans="1:20" x14ac:dyDescent="0.25">
      <c r="A91" s="25">
        <f t="shared" si="17"/>
        <v>70</v>
      </c>
      <c r="B91" s="28">
        <f t="shared" si="19"/>
        <v>46661</v>
      </c>
      <c r="C91" s="26">
        <f t="shared" si="8"/>
        <v>30</v>
      </c>
      <c r="D91" s="22">
        <f t="shared" si="13"/>
        <v>19862.063943638022</v>
      </c>
      <c r="E91" s="22">
        <f t="shared" si="14"/>
        <v>16151.691615157508</v>
      </c>
      <c r="F91" s="22">
        <f t="shared" si="15"/>
        <v>3710.3723284805142</v>
      </c>
      <c r="G91" s="22"/>
      <c r="H91" s="22"/>
      <c r="I91" s="22"/>
      <c r="J91" s="22"/>
      <c r="K91" s="22"/>
      <c r="L91" s="22"/>
      <c r="M91" s="22"/>
      <c r="N91" s="22"/>
      <c r="O91" s="27" t="str">
        <f t="shared" si="18"/>
        <v/>
      </c>
      <c r="P91" s="22"/>
      <c r="Q91" s="22"/>
      <c r="R91" s="22"/>
      <c r="S91" s="24">
        <f t="shared" si="16"/>
        <v>266212.05969212443</v>
      </c>
      <c r="T91" s="64">
        <f t="shared" si="16"/>
        <v>29113.604043017815</v>
      </c>
    </row>
    <row r="92" spans="1:20" x14ac:dyDescent="0.25">
      <c r="A92" s="25">
        <f t="shared" si="17"/>
        <v>71</v>
      </c>
      <c r="B92" s="28">
        <f t="shared" si="19"/>
        <v>46692</v>
      </c>
      <c r="C92" s="26">
        <f t="shared" si="8"/>
        <v>31</v>
      </c>
      <c r="D92" s="22">
        <f t="shared" si="13"/>
        <v>19862.063943638022</v>
      </c>
      <c r="E92" s="22">
        <f t="shared" si="14"/>
        <v>16247.326864048442</v>
      </c>
      <c r="F92" s="22">
        <f t="shared" si="15"/>
        <v>3614.7370795895813</v>
      </c>
      <c r="G92" s="22"/>
      <c r="H92" s="22"/>
      <c r="I92" s="22"/>
      <c r="J92" s="22"/>
      <c r="K92" s="22"/>
      <c r="L92" s="22"/>
      <c r="M92" s="22"/>
      <c r="N92" s="22"/>
      <c r="O92" s="27" t="str">
        <f t="shared" si="18"/>
        <v/>
      </c>
      <c r="P92" s="22"/>
      <c r="Q92" s="22"/>
      <c r="R92" s="22"/>
      <c r="S92" s="24">
        <f t="shared" si="16"/>
        <v>249964.732828076</v>
      </c>
      <c r="T92" s="64">
        <f t="shared" si="16"/>
        <v>25498.866963428234</v>
      </c>
    </row>
    <row r="93" spans="1:20" x14ac:dyDescent="0.25">
      <c r="A93" s="25">
        <f t="shared" si="17"/>
        <v>72</v>
      </c>
      <c r="B93" s="28">
        <f t="shared" si="19"/>
        <v>46722</v>
      </c>
      <c r="C93" s="26">
        <f t="shared" si="8"/>
        <v>30</v>
      </c>
      <c r="D93" s="22">
        <f t="shared" si="13"/>
        <v>19862.063943638022</v>
      </c>
      <c r="E93" s="22">
        <f t="shared" si="14"/>
        <v>16577.427642103663</v>
      </c>
      <c r="F93" s="22">
        <f t="shared" si="15"/>
        <v>3284.6363015343582</v>
      </c>
      <c r="G93" s="22"/>
      <c r="H93" s="22"/>
      <c r="I93" s="22"/>
      <c r="J93" s="22"/>
      <c r="K93" s="22"/>
      <c r="L93" s="22"/>
      <c r="M93" s="22"/>
      <c r="N93" s="22"/>
      <c r="O93" s="27">
        <f t="shared" si="18"/>
        <v>0</v>
      </c>
      <c r="P93" s="22"/>
      <c r="Q93" s="22"/>
      <c r="R93" s="22"/>
      <c r="S93" s="24">
        <f t="shared" si="16"/>
        <v>233387.30518597233</v>
      </c>
      <c r="T93" s="64">
        <f t="shared" si="16"/>
        <v>22214.230661893875</v>
      </c>
    </row>
    <row r="94" spans="1:20" x14ac:dyDescent="0.25">
      <c r="A94" s="25">
        <f t="shared" si="17"/>
        <v>73</v>
      </c>
      <c r="B94" s="28">
        <f t="shared" si="19"/>
        <v>46753</v>
      </c>
      <c r="C94" s="26">
        <f t="shared" si="8"/>
        <v>31</v>
      </c>
      <c r="D94" s="22">
        <f t="shared" si="13"/>
        <v>19862.063943638022</v>
      </c>
      <c r="E94" s="22">
        <f t="shared" si="14"/>
        <v>16693.034911155832</v>
      </c>
      <c r="F94" s="22">
        <f t="shared" si="15"/>
        <v>3169.0290324821899</v>
      </c>
      <c r="G94" s="22"/>
      <c r="H94" s="22"/>
      <c r="I94" s="22"/>
      <c r="J94" s="22"/>
      <c r="K94" s="22"/>
      <c r="L94" s="22"/>
      <c r="M94" s="22"/>
      <c r="N94" s="22"/>
      <c r="O94" s="27" t="str">
        <f t="shared" si="18"/>
        <v/>
      </c>
      <c r="P94" s="22"/>
      <c r="Q94" s="22"/>
      <c r="R94" s="22"/>
      <c r="S94" s="24">
        <f t="shared" si="16"/>
        <v>216694.27027481649</v>
      </c>
      <c r="T94" s="64">
        <f t="shared" si="16"/>
        <v>19045.201629411684</v>
      </c>
    </row>
    <row r="95" spans="1:20" x14ac:dyDescent="0.25">
      <c r="A95" s="25">
        <f t="shared" si="17"/>
        <v>74</v>
      </c>
      <c r="B95" s="28">
        <f t="shared" si="19"/>
        <v>46784</v>
      </c>
      <c r="C95" s="26">
        <f t="shared" si="8"/>
        <v>31</v>
      </c>
      <c r="D95" s="22">
        <f t="shared" si="13"/>
        <v>19862.063943638022</v>
      </c>
      <c r="E95" s="22">
        <f t="shared" si="14"/>
        <v>16919.699820078527</v>
      </c>
      <c r="F95" s="22">
        <f t="shared" si="15"/>
        <v>2942.3641235594951</v>
      </c>
      <c r="G95" s="22"/>
      <c r="H95" s="22"/>
      <c r="I95" s="22"/>
      <c r="J95" s="22"/>
      <c r="K95" s="22"/>
      <c r="L95" s="22"/>
      <c r="M95" s="22"/>
      <c r="N95" s="22"/>
      <c r="O95" s="27" t="str">
        <f t="shared" si="18"/>
        <v/>
      </c>
      <c r="P95" s="22"/>
      <c r="Q95" s="22"/>
      <c r="R95" s="22"/>
      <c r="S95" s="24">
        <f t="shared" si="16"/>
        <v>199774.57045473796</v>
      </c>
      <c r="T95" s="64">
        <f t="shared" si="16"/>
        <v>16102.837505852189</v>
      </c>
    </row>
    <row r="96" spans="1:20" x14ac:dyDescent="0.25">
      <c r="A96" s="25">
        <f t="shared" si="17"/>
        <v>75</v>
      </c>
      <c r="B96" s="28">
        <f t="shared" si="19"/>
        <v>46813</v>
      </c>
      <c r="C96" s="26">
        <f t="shared" si="8"/>
        <v>29</v>
      </c>
      <c r="D96" s="22">
        <f t="shared" si="13"/>
        <v>19862.063943638022</v>
      </c>
      <c r="E96" s="22">
        <f t="shared" si="14"/>
        <v>17324.450315022499</v>
      </c>
      <c r="F96" s="22">
        <f t="shared" si="15"/>
        <v>2537.6136286155215</v>
      </c>
      <c r="G96" s="22"/>
      <c r="H96" s="22"/>
      <c r="I96" s="22"/>
      <c r="J96" s="22"/>
      <c r="K96" s="22"/>
      <c r="L96" s="22"/>
      <c r="M96" s="22"/>
      <c r="N96" s="22"/>
      <c r="O96" s="27" t="str">
        <f t="shared" si="18"/>
        <v/>
      </c>
      <c r="P96" s="22"/>
      <c r="Q96" s="22"/>
      <c r="R96" s="22"/>
      <c r="S96" s="24">
        <f t="shared" si="16"/>
        <v>182450.12013971547</v>
      </c>
      <c r="T96" s="64">
        <f t="shared" si="16"/>
        <v>13565.223877236667</v>
      </c>
    </row>
    <row r="97" spans="1:20" x14ac:dyDescent="0.25">
      <c r="A97" s="25">
        <f t="shared" si="17"/>
        <v>76</v>
      </c>
      <c r="B97" s="28">
        <f t="shared" si="19"/>
        <v>46844</v>
      </c>
      <c r="C97" s="26">
        <f t="shared" si="8"/>
        <v>31</v>
      </c>
      <c r="D97" s="22">
        <f t="shared" si="13"/>
        <v>19862.063943638022</v>
      </c>
      <c r="E97" s="22">
        <f t="shared" si="14"/>
        <v>17384.68100611322</v>
      </c>
      <c r="F97" s="22">
        <f t="shared" si="15"/>
        <v>2477.3829375248029</v>
      </c>
      <c r="G97" s="22"/>
      <c r="H97" s="22"/>
      <c r="I97" s="22"/>
      <c r="J97" s="22"/>
      <c r="K97" s="22"/>
      <c r="L97" s="22"/>
      <c r="M97" s="22"/>
      <c r="N97" s="22"/>
      <c r="O97" s="27" t="str">
        <f t="shared" si="18"/>
        <v/>
      </c>
      <c r="P97" s="22"/>
      <c r="Q97" s="22"/>
      <c r="R97" s="22"/>
      <c r="S97" s="24">
        <f t="shared" si="16"/>
        <v>165065.43913360225</v>
      </c>
      <c r="T97" s="64">
        <f t="shared" si="16"/>
        <v>11087.840939711865</v>
      </c>
    </row>
    <row r="98" spans="1:20" x14ac:dyDescent="0.25">
      <c r="A98" s="25">
        <f t="shared" si="17"/>
        <v>77</v>
      </c>
      <c r="B98" s="28">
        <f t="shared" si="19"/>
        <v>46874</v>
      </c>
      <c r="C98" s="26">
        <f t="shared" si="8"/>
        <v>30</v>
      </c>
      <c r="D98" s="22">
        <f t="shared" si="13"/>
        <v>19862.063943638022</v>
      </c>
      <c r="E98" s="22">
        <f t="shared" si="14"/>
        <v>17693.038227998979</v>
      </c>
      <c r="F98" s="22">
        <f t="shared" si="15"/>
        <v>2169.0257156390444</v>
      </c>
      <c r="G98" s="22"/>
      <c r="H98" s="22"/>
      <c r="I98" s="22"/>
      <c r="J98" s="22"/>
      <c r="K98" s="22"/>
      <c r="L98" s="22"/>
      <c r="M98" s="22"/>
      <c r="N98" s="22"/>
      <c r="O98" s="27" t="str">
        <f t="shared" si="18"/>
        <v/>
      </c>
      <c r="P98" s="22"/>
      <c r="Q98" s="22"/>
      <c r="R98" s="22"/>
      <c r="S98" s="24">
        <f t="shared" si="16"/>
        <v>147372.40090560328</v>
      </c>
      <c r="T98" s="64">
        <f t="shared" si="16"/>
        <v>8918.8152240728195</v>
      </c>
    </row>
    <row r="99" spans="1:20" x14ac:dyDescent="0.25">
      <c r="A99" s="25">
        <f t="shared" si="17"/>
        <v>78</v>
      </c>
      <c r="B99" s="28">
        <f t="shared" si="19"/>
        <v>46905</v>
      </c>
      <c r="C99" s="26">
        <f t="shared" ref="C99:C105" si="20">IF(S98=0,0,IF(B99=$F$10,$F$10-EOMONTH(B98,-1),B99-B98))</f>
        <v>31</v>
      </c>
      <c r="D99" s="22">
        <f t="shared" si="13"/>
        <v>19862.063943638022</v>
      </c>
      <c r="E99" s="22">
        <f t="shared" si="14"/>
        <v>17860.980736972968</v>
      </c>
      <c r="F99" s="22">
        <f t="shared" si="15"/>
        <v>2001.0832066650551</v>
      </c>
      <c r="G99" s="22"/>
      <c r="H99" s="22"/>
      <c r="I99" s="22"/>
      <c r="J99" s="22"/>
      <c r="K99" s="22"/>
      <c r="L99" s="22"/>
      <c r="M99" s="22"/>
      <c r="N99" s="22"/>
      <c r="O99" s="27" t="str">
        <f t="shared" si="18"/>
        <v/>
      </c>
      <c r="P99" s="22"/>
      <c r="Q99" s="22"/>
      <c r="R99" s="22"/>
      <c r="S99" s="24">
        <f t="shared" si="16"/>
        <v>129511.42016863031</v>
      </c>
      <c r="T99" s="64">
        <f t="shared" si="16"/>
        <v>6917.7320174077649</v>
      </c>
    </row>
    <row r="100" spans="1:20" x14ac:dyDescent="0.25">
      <c r="A100" s="25">
        <f t="shared" si="17"/>
        <v>79</v>
      </c>
      <c r="B100" s="28">
        <f t="shared" si="19"/>
        <v>46935</v>
      </c>
      <c r="C100" s="26">
        <f t="shared" si="20"/>
        <v>30</v>
      </c>
      <c r="D100" s="22">
        <f t="shared" si="13"/>
        <v>19862.063943638022</v>
      </c>
      <c r="E100" s="22">
        <f t="shared" si="14"/>
        <v>18160.232219873462</v>
      </c>
      <c r="F100" s="22">
        <f t="shared" si="15"/>
        <v>1701.8317237645595</v>
      </c>
      <c r="G100" s="22"/>
      <c r="H100" s="22"/>
      <c r="I100" s="22"/>
      <c r="J100" s="22"/>
      <c r="K100" s="22"/>
      <c r="L100" s="22"/>
      <c r="M100" s="22"/>
      <c r="N100" s="22"/>
      <c r="O100" s="27" t="str">
        <f t="shared" si="18"/>
        <v/>
      </c>
      <c r="P100" s="22"/>
      <c r="Q100" s="22"/>
      <c r="R100" s="22"/>
      <c r="S100" s="24">
        <f t="shared" si="16"/>
        <v>111351.18794875685</v>
      </c>
      <c r="T100" s="64">
        <f t="shared" si="16"/>
        <v>5215.9002936432053</v>
      </c>
    </row>
    <row r="101" spans="1:20" x14ac:dyDescent="0.25">
      <c r="A101" s="25">
        <f t="shared" si="17"/>
        <v>80</v>
      </c>
      <c r="B101" s="28">
        <f t="shared" si="19"/>
        <v>46966</v>
      </c>
      <c r="C101" s="26">
        <f t="shared" si="20"/>
        <v>31</v>
      </c>
      <c r="D101" s="22">
        <f t="shared" si="13"/>
        <v>19862.063943638022</v>
      </c>
      <c r="E101" s="22">
        <f t="shared" si="14"/>
        <v>18350.091614509809</v>
      </c>
      <c r="F101" s="22">
        <f t="shared" si="15"/>
        <v>1511.9723291282119</v>
      </c>
      <c r="G101" s="22"/>
      <c r="H101" s="22"/>
      <c r="I101" s="22"/>
      <c r="J101" s="22"/>
      <c r="K101" s="22"/>
      <c r="L101" s="22"/>
      <c r="M101" s="22"/>
      <c r="N101" s="22"/>
      <c r="O101" s="27" t="str">
        <f t="shared" si="18"/>
        <v/>
      </c>
      <c r="P101" s="22"/>
      <c r="Q101" s="22"/>
      <c r="R101" s="22"/>
      <c r="S101" s="24">
        <f t="shared" si="16"/>
        <v>93001.096334247035</v>
      </c>
      <c r="T101" s="64">
        <f t="shared" si="16"/>
        <v>3703.9279645149936</v>
      </c>
    </row>
    <row r="102" spans="1:20" x14ac:dyDescent="0.25">
      <c r="A102" s="25">
        <f t="shared" si="17"/>
        <v>81</v>
      </c>
      <c r="B102" s="28">
        <f t="shared" si="19"/>
        <v>46997</v>
      </c>
      <c r="C102" s="26">
        <f t="shared" si="20"/>
        <v>31</v>
      </c>
      <c r="D102" s="22">
        <f t="shared" si="13"/>
        <v>19862.063943638022</v>
      </c>
      <c r="E102" s="22">
        <f t="shared" si="14"/>
        <v>18599.256722392398</v>
      </c>
      <c r="F102" s="22">
        <f t="shared" si="15"/>
        <v>1262.8072212456227</v>
      </c>
      <c r="G102" s="22"/>
      <c r="H102" s="22"/>
      <c r="I102" s="22"/>
      <c r="J102" s="22"/>
      <c r="K102" s="22"/>
      <c r="L102" s="22"/>
      <c r="M102" s="22"/>
      <c r="N102" s="22"/>
      <c r="O102" s="27" t="str">
        <f t="shared" si="18"/>
        <v/>
      </c>
      <c r="P102" s="22"/>
      <c r="Q102" s="22"/>
      <c r="R102" s="22"/>
      <c r="S102" s="24">
        <f t="shared" si="16"/>
        <v>74401.839611854637</v>
      </c>
      <c r="T102" s="64">
        <f t="shared" si="16"/>
        <v>2441.1207432693709</v>
      </c>
    </row>
    <row r="103" spans="1:20" x14ac:dyDescent="0.25">
      <c r="A103" s="25">
        <f t="shared" si="17"/>
        <v>82</v>
      </c>
      <c r="B103" s="28">
        <f t="shared" si="19"/>
        <v>47027</v>
      </c>
      <c r="C103" s="26">
        <f t="shared" si="20"/>
        <v>30</v>
      </c>
      <c r="D103" s="22">
        <f t="shared" si="13"/>
        <v>19862.063943638022</v>
      </c>
      <c r="E103" s="22">
        <f t="shared" si="14"/>
        <v>18884.394091874896</v>
      </c>
      <c r="F103" s="22">
        <f t="shared" si="15"/>
        <v>977.6698517631271</v>
      </c>
      <c r="G103" s="22"/>
      <c r="H103" s="22"/>
      <c r="I103" s="22"/>
      <c r="J103" s="22"/>
      <c r="K103" s="22"/>
      <c r="L103" s="22"/>
      <c r="M103" s="22"/>
      <c r="N103" s="22"/>
      <c r="O103" s="27" t="str">
        <f t="shared" si="18"/>
        <v/>
      </c>
      <c r="P103" s="22"/>
      <c r="Q103" s="22"/>
      <c r="R103" s="22"/>
      <c r="S103" s="24">
        <f t="shared" ref="S103:T106" si="21">IF(S102=0,0,S102-E103)</f>
        <v>55517.445519979738</v>
      </c>
      <c r="T103" s="64">
        <f t="shared" si="21"/>
        <v>1463.4508915062438</v>
      </c>
    </row>
    <row r="104" spans="1:20" x14ac:dyDescent="0.25">
      <c r="A104" s="25">
        <f t="shared" si="17"/>
        <v>83</v>
      </c>
      <c r="B104" s="28">
        <f t="shared" si="19"/>
        <v>47058</v>
      </c>
      <c r="C104" s="26">
        <f t="shared" si="20"/>
        <v>31</v>
      </c>
      <c r="D104" s="22">
        <f t="shared" si="13"/>
        <v>19862.063943638022</v>
      </c>
      <c r="E104" s="22">
        <f t="shared" si="14"/>
        <v>19108.225183976818</v>
      </c>
      <c r="F104" s="22">
        <f t="shared" si="15"/>
        <v>753.8387596612032</v>
      </c>
      <c r="G104" s="22"/>
      <c r="H104" s="22"/>
      <c r="I104" s="22"/>
      <c r="J104" s="22"/>
      <c r="K104" s="22"/>
      <c r="L104" s="22"/>
      <c r="M104" s="22"/>
      <c r="N104" s="22"/>
      <c r="O104" s="27" t="str">
        <f t="shared" si="18"/>
        <v/>
      </c>
      <c r="P104" s="22"/>
      <c r="Q104" s="22"/>
      <c r="R104" s="22"/>
      <c r="S104" s="24">
        <f t="shared" si="21"/>
        <v>36409.220336002923</v>
      </c>
      <c r="T104" s="64">
        <f t="shared" si="21"/>
        <v>709.61213184504061</v>
      </c>
    </row>
    <row r="105" spans="1:20" x14ac:dyDescent="0.25">
      <c r="A105" s="25">
        <f t="shared" si="17"/>
        <v>84</v>
      </c>
      <c r="B105" s="28">
        <f t="shared" si="19"/>
        <v>47088</v>
      </c>
      <c r="C105" s="26">
        <f t="shared" si="20"/>
        <v>30</v>
      </c>
      <c r="D105" s="22">
        <f t="shared" si="13"/>
        <v>19862.063943638022</v>
      </c>
      <c r="E105" s="22">
        <f t="shared" si="14"/>
        <v>19383.632264604115</v>
      </c>
      <c r="F105" s="22">
        <f t="shared" si="15"/>
        <v>478.43167903390628</v>
      </c>
      <c r="G105" s="22"/>
      <c r="H105" s="22"/>
      <c r="I105" s="22"/>
      <c r="J105" s="22"/>
      <c r="K105" s="22"/>
      <c r="L105" s="22"/>
      <c r="M105" s="22"/>
      <c r="N105" s="22"/>
      <c r="O105" s="27" t="str">
        <f t="shared" si="18"/>
        <v/>
      </c>
      <c r="P105" s="22"/>
      <c r="Q105" s="22"/>
      <c r="R105" s="22"/>
      <c r="S105" s="24">
        <f t="shared" si="21"/>
        <v>17025.588071398808</v>
      </c>
      <c r="T105" s="64">
        <f t="shared" si="21"/>
        <v>231.18045281113433</v>
      </c>
    </row>
    <row r="106" spans="1:20" x14ac:dyDescent="0.25">
      <c r="A106" s="25">
        <f t="shared" si="17"/>
        <v>85</v>
      </c>
      <c r="B106" s="28">
        <f>F10</f>
        <v>47118</v>
      </c>
      <c r="C106" s="26">
        <f>B106-B105+1</f>
        <v>31</v>
      </c>
      <c r="D106" s="22">
        <f t="shared" si="13"/>
        <v>17256.768524210293</v>
      </c>
      <c r="E106" s="22">
        <f t="shared" si="14"/>
        <v>17025.588071398808</v>
      </c>
      <c r="F106" s="22">
        <f t="shared" si="15"/>
        <v>231.1804528114848</v>
      </c>
      <c r="G106" s="22"/>
      <c r="H106" s="22"/>
      <c r="I106" s="22"/>
      <c r="J106" s="22"/>
      <c r="K106" s="22"/>
      <c r="L106" s="22"/>
      <c r="M106" s="22"/>
      <c r="N106" s="22"/>
      <c r="O106" s="27" t="str">
        <f t="shared" si="18"/>
        <v/>
      </c>
      <c r="P106" s="22"/>
      <c r="Q106" s="22"/>
      <c r="R106" s="22"/>
      <c r="S106" s="24">
        <f t="shared" si="21"/>
        <v>0</v>
      </c>
      <c r="T106" s="64">
        <f t="shared" si="21"/>
        <v>-3.5046809898631182E-10</v>
      </c>
    </row>
    <row r="107" spans="1:20" s="12" customFormat="1" ht="15.75" thickBot="1" x14ac:dyDescent="0.3">
      <c r="A107" s="29" t="s">
        <v>44</v>
      </c>
      <c r="B107" s="30"/>
      <c r="C107" s="31">
        <f>SUM(C23:C106)</f>
        <v>2556</v>
      </c>
      <c r="D107" s="32">
        <f>SUM(D23:D106)</f>
        <v>1665808.0758461647</v>
      </c>
      <c r="E107" s="32">
        <f>SUM(E23:E106)</f>
        <v>1000000.0000000001</v>
      </c>
      <c r="F107" s="32">
        <f t="shared" ref="F107:P107" si="22">SUM(F22:F106)</f>
        <v>665808.07584616565</v>
      </c>
      <c r="G107" s="32">
        <f t="shared" si="22"/>
        <v>0</v>
      </c>
      <c r="H107" s="32">
        <f t="shared" si="22"/>
        <v>0</v>
      </c>
      <c r="I107" s="32">
        <f t="shared" si="22"/>
        <v>0</v>
      </c>
      <c r="J107" s="32">
        <f t="shared" si="22"/>
        <v>0</v>
      </c>
      <c r="K107" s="32">
        <f t="shared" si="22"/>
        <v>0</v>
      </c>
      <c r="L107" s="32">
        <f t="shared" si="22"/>
        <v>0</v>
      </c>
      <c r="M107" s="32">
        <f t="shared" si="22"/>
        <v>0</v>
      </c>
      <c r="N107" s="32">
        <f t="shared" si="22"/>
        <v>0</v>
      </c>
      <c r="O107" s="32">
        <f t="shared" si="22"/>
        <v>0</v>
      </c>
      <c r="P107" s="32">
        <f t="shared" si="22"/>
        <v>0</v>
      </c>
      <c r="Q107" s="33">
        <f ca="1">XIRR(OFFSET($D$22,0,0,COUNT(A22:A106),1),OFFSET($B$22,0,0,COUNT(A22:A106),1))*100</f>
        <v>17.195166945457458</v>
      </c>
      <c r="R107" s="32">
        <f>SUM(E107:P107)</f>
        <v>1665808.0758461659</v>
      </c>
      <c r="S107" s="34"/>
    </row>
    <row r="108" spans="1:20" ht="21.75" customHeight="1" x14ac:dyDescent="0.25">
      <c r="A108" s="35"/>
      <c r="B108" s="36"/>
      <c r="C108" s="37"/>
      <c r="D108" s="38"/>
      <c r="E108" s="38"/>
      <c r="F108" s="38"/>
      <c r="G108" s="38"/>
      <c r="H108" s="38"/>
      <c r="I108" s="38"/>
      <c r="J108" s="38"/>
      <c r="K108" s="38"/>
      <c r="L108" s="38"/>
      <c r="M108" s="38"/>
      <c r="N108" s="38"/>
      <c r="O108" s="38"/>
      <c r="P108" s="38"/>
      <c r="Q108" s="39"/>
      <c r="R108" s="39"/>
      <c r="S108" s="39"/>
    </row>
    <row r="109" spans="1:20" s="13" customFormat="1" ht="32.25" customHeight="1" x14ac:dyDescent="0.25">
      <c r="A109" s="80" t="s">
        <v>33</v>
      </c>
      <c r="B109" s="80"/>
      <c r="C109" s="80"/>
      <c r="D109" s="80"/>
      <c r="E109" s="80"/>
      <c r="F109" s="80"/>
      <c r="G109" s="80"/>
      <c r="H109" s="80"/>
      <c r="I109" s="80"/>
      <c r="J109" s="80"/>
      <c r="K109" s="80"/>
      <c r="L109" s="80"/>
      <c r="M109" s="80"/>
      <c r="N109" s="80"/>
      <c r="O109" s="80"/>
      <c r="P109" s="80"/>
      <c r="Q109" s="80"/>
      <c r="R109" s="1">
        <f>SUM(F107:P107)</f>
        <v>665808.07584616565</v>
      </c>
      <c r="S109" s="40"/>
    </row>
    <row r="110" spans="1:20" s="13" customFormat="1" ht="15.75" x14ac:dyDescent="0.25">
      <c r="A110" s="80" t="s">
        <v>23</v>
      </c>
      <c r="B110" s="80"/>
      <c r="C110" s="80"/>
      <c r="D110" s="80"/>
      <c r="E110" s="80"/>
      <c r="F110" s="80"/>
      <c r="G110" s="80"/>
      <c r="H110" s="80"/>
      <c r="I110" s="80"/>
      <c r="J110" s="80"/>
      <c r="K110" s="80"/>
      <c r="L110" s="80"/>
      <c r="M110" s="80"/>
      <c r="N110" s="80"/>
      <c r="O110" s="80"/>
      <c r="P110" s="80"/>
      <c r="Q110" s="80"/>
      <c r="R110" s="1">
        <f>SUM(G107:I107)</f>
        <v>0</v>
      </c>
      <c r="S110" s="40"/>
    </row>
    <row r="111" spans="1:20" s="13" customFormat="1" ht="15.75" x14ac:dyDescent="0.25">
      <c r="A111" s="80" t="s">
        <v>47</v>
      </c>
      <c r="B111" s="80"/>
      <c r="C111" s="80"/>
      <c r="D111" s="80"/>
      <c r="E111" s="80"/>
      <c r="F111" s="80"/>
      <c r="G111" s="80"/>
      <c r="H111" s="80"/>
      <c r="I111" s="80"/>
      <c r="J111" s="80"/>
      <c r="K111" s="80"/>
      <c r="L111" s="80"/>
      <c r="M111" s="80"/>
      <c r="N111" s="80"/>
      <c r="O111" s="80"/>
      <c r="P111" s="80"/>
      <c r="Q111" s="80"/>
      <c r="R111" s="1">
        <f>SUM(J107:K107)</f>
        <v>0</v>
      </c>
      <c r="S111" s="40"/>
    </row>
    <row r="112" spans="1:20" s="13" customFormat="1" ht="15.75" x14ac:dyDescent="0.25">
      <c r="A112" s="80" t="s">
        <v>46</v>
      </c>
      <c r="B112" s="80"/>
      <c r="C112" s="80"/>
      <c r="D112" s="80"/>
      <c r="E112" s="80"/>
      <c r="F112" s="80"/>
      <c r="G112" s="80"/>
      <c r="H112" s="80"/>
      <c r="I112" s="80"/>
      <c r="J112" s="80"/>
      <c r="K112" s="80"/>
      <c r="L112" s="80"/>
      <c r="M112" s="80"/>
      <c r="N112" s="80"/>
      <c r="O112" s="80"/>
      <c r="P112" s="80"/>
      <c r="Q112" s="80"/>
      <c r="R112" s="1">
        <f>SUM(L107:P107)</f>
        <v>0</v>
      </c>
      <c r="S112" s="40"/>
    </row>
    <row r="113" spans="1:19" s="13" customFormat="1" ht="15.75" x14ac:dyDescent="0.25">
      <c r="A113" s="80" t="s">
        <v>48</v>
      </c>
      <c r="B113" s="80"/>
      <c r="C113" s="80"/>
      <c r="D113" s="80"/>
      <c r="E113" s="80"/>
      <c r="F113" s="80"/>
      <c r="G113" s="80"/>
      <c r="H113" s="80"/>
      <c r="I113" s="80"/>
      <c r="J113" s="80"/>
      <c r="K113" s="80"/>
      <c r="L113" s="80"/>
      <c r="M113" s="80"/>
      <c r="N113" s="80"/>
      <c r="O113" s="80"/>
      <c r="P113" s="80"/>
      <c r="Q113" s="80"/>
      <c r="R113" s="1">
        <f>R107</f>
        <v>1665808.0758461659</v>
      </c>
      <c r="S113" s="40"/>
    </row>
    <row r="114" spans="1:19" s="13" customFormat="1" ht="15.75" x14ac:dyDescent="0.25">
      <c r="A114" s="80" t="s">
        <v>49</v>
      </c>
      <c r="B114" s="80"/>
      <c r="C114" s="80"/>
      <c r="D114" s="80"/>
      <c r="E114" s="80"/>
      <c r="F114" s="80"/>
      <c r="G114" s="80"/>
      <c r="H114" s="80"/>
      <c r="I114" s="80"/>
      <c r="J114" s="80"/>
      <c r="K114" s="80"/>
      <c r="L114" s="80"/>
      <c r="M114" s="80"/>
      <c r="N114" s="80"/>
      <c r="O114" s="80"/>
      <c r="P114" s="80"/>
      <c r="Q114" s="80"/>
      <c r="R114" s="2">
        <f ca="1">Q107</f>
        <v>17.195166945457458</v>
      </c>
      <c r="S114" s="40"/>
    </row>
    <row r="115" spans="1:19" s="13" customFormat="1" ht="54.75" customHeight="1" x14ac:dyDescent="0.25">
      <c r="A115" s="81" t="s">
        <v>58</v>
      </c>
      <c r="B115" s="82"/>
      <c r="C115" s="82"/>
      <c r="D115" s="82"/>
      <c r="E115" s="82"/>
      <c r="F115" s="82"/>
      <c r="G115" s="82"/>
      <c r="H115" s="82"/>
      <c r="I115" s="82"/>
      <c r="J115" s="82"/>
      <c r="K115" s="82"/>
      <c r="L115" s="82"/>
      <c r="M115" s="82"/>
      <c r="N115" s="82"/>
      <c r="O115" s="82"/>
      <c r="P115" s="82"/>
      <c r="Q115" s="82"/>
      <c r="R115" s="82"/>
      <c r="S115" s="40"/>
    </row>
    <row r="116" spans="1:19" s="13" customFormat="1" ht="55.5" customHeight="1" x14ac:dyDescent="0.25">
      <c r="A116" s="83" t="s">
        <v>50</v>
      </c>
      <c r="B116" s="84"/>
      <c r="C116" s="84"/>
      <c r="D116" s="84"/>
      <c r="E116" s="84"/>
      <c r="F116" s="84"/>
      <c r="G116" s="84"/>
      <c r="H116" s="84"/>
      <c r="I116" s="84"/>
      <c r="J116" s="84"/>
      <c r="K116" s="84"/>
      <c r="L116" s="84"/>
      <c r="M116" s="84"/>
      <c r="N116" s="84"/>
      <c r="O116" s="84"/>
      <c r="P116" s="84"/>
      <c r="Q116" s="84"/>
      <c r="R116" s="84"/>
      <c r="S116" s="40"/>
    </row>
    <row r="117" spans="1:19" s="13" customFormat="1" ht="57" customHeight="1" x14ac:dyDescent="0.25">
      <c r="A117" s="83" t="s">
        <v>51</v>
      </c>
      <c r="B117" s="84"/>
      <c r="C117" s="84"/>
      <c r="D117" s="84"/>
      <c r="E117" s="84"/>
      <c r="F117" s="84"/>
      <c r="G117" s="84"/>
      <c r="H117" s="84"/>
      <c r="I117" s="84"/>
      <c r="J117" s="84"/>
      <c r="K117" s="84"/>
      <c r="L117" s="84"/>
      <c r="M117" s="84"/>
      <c r="N117" s="84"/>
      <c r="O117" s="84"/>
      <c r="P117" s="84"/>
      <c r="Q117" s="84"/>
      <c r="R117" s="84"/>
      <c r="S117" s="40"/>
    </row>
    <row r="118" spans="1:19" s="13" customFormat="1" ht="30" customHeight="1" x14ac:dyDescent="0.25">
      <c r="A118" s="83" t="s">
        <v>59</v>
      </c>
      <c r="B118" s="84"/>
      <c r="C118" s="84"/>
      <c r="D118" s="84"/>
      <c r="E118" s="84"/>
      <c r="F118" s="84"/>
      <c r="G118" s="84"/>
      <c r="H118" s="84"/>
      <c r="I118" s="84"/>
      <c r="J118" s="84"/>
      <c r="K118" s="84"/>
      <c r="L118" s="84"/>
      <c r="M118" s="84"/>
      <c r="N118" s="84"/>
      <c r="O118" s="84"/>
      <c r="P118" s="84"/>
      <c r="Q118" s="84"/>
      <c r="R118" s="84"/>
      <c r="S118" s="40"/>
    </row>
    <row r="119" spans="1:19" s="13" customFormat="1" ht="11.25" customHeight="1" x14ac:dyDescent="0.25">
      <c r="A119" s="3"/>
      <c r="B119" s="3"/>
      <c r="C119" s="3"/>
      <c r="D119" s="3"/>
      <c r="E119" s="3"/>
      <c r="F119" s="3"/>
      <c r="G119" s="3"/>
      <c r="H119" s="3"/>
      <c r="I119" s="3"/>
      <c r="J119" s="3"/>
      <c r="K119" s="3"/>
      <c r="L119" s="3"/>
      <c r="M119" s="3"/>
      <c r="N119" s="3"/>
      <c r="O119" s="40"/>
      <c r="P119" s="40"/>
      <c r="Q119" s="40"/>
      <c r="R119" s="40"/>
      <c r="S119" s="40"/>
    </row>
    <row r="120" spans="1:19" s="13" customFormat="1" ht="10.5" customHeight="1" x14ac:dyDescent="0.25">
      <c r="A120" s="86" t="s">
        <v>24</v>
      </c>
      <c r="B120" s="86"/>
      <c r="C120" s="87"/>
      <c r="D120" s="87"/>
      <c r="E120" s="87"/>
      <c r="F120" s="87"/>
      <c r="G120" s="4"/>
      <c r="H120" s="85" t="s">
        <v>57</v>
      </c>
      <c r="I120" s="85"/>
      <c r="J120" s="85"/>
      <c r="K120" s="85"/>
      <c r="L120" s="85"/>
      <c r="M120" s="85"/>
      <c r="N120" s="85"/>
      <c r="O120" s="85"/>
      <c r="P120" s="85"/>
      <c r="Q120" s="85"/>
      <c r="R120" s="85"/>
      <c r="S120" s="85"/>
    </row>
    <row r="121" spans="1:19" s="13" customFormat="1" ht="25.5" customHeight="1" x14ac:dyDescent="0.25">
      <c r="A121" s="4"/>
      <c r="B121" s="4"/>
      <c r="C121" s="4"/>
      <c r="D121" s="4"/>
      <c r="E121" s="4"/>
      <c r="F121" s="4"/>
      <c r="G121" s="4"/>
      <c r="H121" s="85"/>
      <c r="I121" s="85"/>
      <c r="J121" s="85"/>
      <c r="K121" s="85"/>
      <c r="L121" s="85"/>
      <c r="M121" s="85"/>
      <c r="N121" s="85"/>
      <c r="O121" s="85"/>
      <c r="P121" s="85"/>
      <c r="Q121" s="85"/>
      <c r="R121" s="85"/>
      <c r="S121" s="85"/>
    </row>
    <row r="122" spans="1:19" s="13" customFormat="1" ht="20.25" customHeight="1" x14ac:dyDescent="0.25">
      <c r="A122" s="77"/>
      <c r="B122" s="77"/>
      <c r="C122" s="78"/>
      <c r="D122" s="78"/>
      <c r="E122" s="78"/>
      <c r="F122" s="78"/>
      <c r="G122" s="4"/>
      <c r="H122" s="77"/>
      <c r="I122" s="77"/>
      <c r="J122" s="78"/>
      <c r="K122" s="78"/>
      <c r="L122" s="78"/>
      <c r="M122" s="78"/>
      <c r="N122" s="4"/>
      <c r="O122" s="41"/>
      <c r="P122" s="41"/>
      <c r="Q122" s="41"/>
      <c r="R122" s="41"/>
      <c r="S122" s="41"/>
    </row>
    <row r="123" spans="1:19" s="13" customFormat="1" ht="15.75" x14ac:dyDescent="0.25">
      <c r="A123" s="77"/>
      <c r="B123" s="77"/>
      <c r="C123" s="79" t="s">
        <v>25</v>
      </c>
      <c r="D123" s="79"/>
      <c r="E123" s="79"/>
      <c r="F123" s="79"/>
      <c r="G123" s="4"/>
      <c r="H123" s="77"/>
      <c r="I123" s="77"/>
      <c r="J123" s="79" t="s">
        <v>25</v>
      </c>
      <c r="K123" s="79"/>
      <c r="L123" s="79"/>
      <c r="M123" s="79"/>
      <c r="N123" s="4"/>
      <c r="O123" s="41"/>
      <c r="P123" s="41"/>
      <c r="Q123" s="41"/>
      <c r="R123" s="41"/>
      <c r="S123" s="41"/>
    </row>
    <row r="124" spans="1:19" s="13" customFormat="1" x14ac:dyDescent="0.25"/>
  </sheetData>
  <sheetProtection algorithmName="SHA-512" hashValue="qRvINlgBuEnwbYYN5QkurzrU+XYK9o8jGip39l1c7AXrPuaaT9hrt2s38LN0WgmwQao4i1l6JU6AZNow0afQAg==" saltValue="MwxqL3z/AIv3XR/zHzTB8Q=="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114:Q114"/>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109:Q109"/>
    <mergeCell ref="A110:Q110"/>
    <mergeCell ref="A111:Q111"/>
    <mergeCell ref="A112:Q112"/>
    <mergeCell ref="A113:Q113"/>
    <mergeCell ref="A115:R115"/>
    <mergeCell ref="A116:R116"/>
    <mergeCell ref="A117:R117"/>
    <mergeCell ref="A118:R118"/>
    <mergeCell ref="A120:B120"/>
    <mergeCell ref="C120:F120"/>
    <mergeCell ref="H120:S121"/>
    <mergeCell ref="A122:B123"/>
    <mergeCell ref="C122:F122"/>
    <mergeCell ref="H122:I123"/>
    <mergeCell ref="J122:M122"/>
    <mergeCell ref="C123:F123"/>
    <mergeCell ref="J123:M123"/>
  </mergeCells>
  <dataValidations count="5">
    <dataValidation type="decimal" allowBlank="1" showInputMessage="1" showErrorMessage="1" error="Значення має бути в діапазоні від 0 до 100 000" sqref="O2:O4 O6:O7 O9:O11 O14" xr:uid="{388E4139-F000-4F18-BF07-2EB9A2DA6D99}">
      <formula1>0</formula1>
      <formula2>100000</formula2>
    </dataValidation>
    <dataValidation type="date" operator="greaterThanOrEqual" allowBlank="1" showInputMessage="1" showErrorMessage="1" sqref="F9" xr:uid="{607FAE73-C989-4087-A959-516CE1863B28}">
      <formula1>TODAY()</formula1>
    </dataValidation>
    <dataValidation type="decimal" allowBlank="1" showInputMessage="1" showErrorMessage="1" error="Значення має бути в діапазоні від 1 до 100000000" sqref="F4:F5" xr:uid="{DFAAAD77-51C0-446C-954C-97EB6D4264FC}">
      <formula1>1</formula1>
      <formula2>100000000</formula2>
    </dataValidation>
    <dataValidation type="list" allowBlank="1" showInputMessage="1" showErrorMessage="1" sqref="F3" xr:uid="{95BD23BD-EA80-495D-83F6-2887C070D42B}">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DDB13B4D-AAD5-4DEF-82C6-6B0F70C37541}">
      <formula1>12</formula1>
      <formula2>120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80872-6F39-4E16-ADAD-21FC1D3F7333}">
  <sheetPr codeName="Лист3">
    <pageSetUpPr fitToPage="1"/>
  </sheetPr>
  <dimension ref="A1:AC143"/>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60</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24318.057116359134</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46387</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1825</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49">
        <f>(F11+1)/F6*12</f>
        <v>365.2</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30.433333333333334</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82" si="0">IF(S22=0,0,SUM(E23:P23))</f>
        <v>24318.057116359134</v>
      </c>
      <c r="E23" s="22">
        <f t="shared" ref="E23:E82" si="1">IF(S22=0,0,(IF($F$3=$G$4,IF(B23=$F$10,S22,(IF(A23="","",$F$8-F23))),IF(B23=$F$10,S22,(IF(A23="","",$F$5/$F$6))))))</f>
        <v>11174.574093358038</v>
      </c>
      <c r="F23" s="27">
        <f t="shared" ref="F23:F54" si="2">IF(A23="","",S22*C23*$F$7/$F$12)</f>
        <v>13143.483023001096</v>
      </c>
      <c r="G23" s="27"/>
      <c r="H23" s="27"/>
      <c r="I23" s="27"/>
      <c r="J23" s="27"/>
      <c r="K23" s="27"/>
      <c r="L23" s="27"/>
      <c r="M23" s="27"/>
      <c r="N23" s="27"/>
      <c r="O23" s="27" t="str">
        <f>IF(A23&lt;$F$6,(IF(MOD(A23,12)=0,$O$12*S23+$O$13*$F$4,"")),"")</f>
        <v/>
      </c>
      <c r="P23" s="27"/>
      <c r="Q23" s="27"/>
      <c r="R23" s="27"/>
      <c r="S23" s="24">
        <f t="shared" ref="S23:T38" si="3">IF(S22=0,0,S22-E23)</f>
        <v>988825.42590664199</v>
      </c>
      <c r="T23" s="63">
        <f>F83-F23</f>
        <v>444251.9958139282</v>
      </c>
    </row>
    <row r="24" spans="1:20" ht="18.75" customHeight="1" x14ac:dyDescent="0.25">
      <c r="A24" s="25">
        <f t="shared" ref="A24:A82" si="4">IF(S23&gt;0,A23+1,0)</f>
        <v>3</v>
      </c>
      <c r="B24" s="28">
        <f>IF(EOMONTH(B23,0)=EDATE(B23,0),EOMONTH(B23,1),IF(EOMONTH(B23,0)=$F$10,EOMONTH(B23,1),EDATE(B23,1)))</f>
        <v>44621</v>
      </c>
      <c r="C24" s="26">
        <f t="shared" ref="C24:C33" si="5">IF(S23=0,0,IF(B24=$F$10,$F$10-EOMONTH(B23,-1),B24-B23))</f>
        <v>28</v>
      </c>
      <c r="D24" s="22">
        <f t="shared" si="0"/>
        <v>24318.057116359134</v>
      </c>
      <c r="E24" s="22">
        <f t="shared" si="1"/>
        <v>12187.887598117743</v>
      </c>
      <c r="F24" s="22">
        <f t="shared" si="2"/>
        <v>12130.169518241391</v>
      </c>
      <c r="G24" s="22"/>
      <c r="H24" s="22"/>
      <c r="I24" s="22"/>
      <c r="J24" s="22"/>
      <c r="K24" s="22"/>
      <c r="L24" s="22"/>
      <c r="M24" s="22"/>
      <c r="N24" s="22"/>
      <c r="O24" s="27" t="str">
        <f t="shared" ref="O24:O82" si="6">IF(A24&lt;$F$6,(IF(MOD(A24,12)=0,$O$12*S24+$O$13*$F$4,"")),"")</f>
        <v/>
      </c>
      <c r="P24" s="22"/>
      <c r="Q24" s="22"/>
      <c r="R24" s="22"/>
      <c r="S24" s="24">
        <f t="shared" si="3"/>
        <v>976637.53830852429</v>
      </c>
      <c r="T24" s="64">
        <f>IF(T23=0,0,T23-F24)</f>
        <v>432121.82629568683</v>
      </c>
    </row>
    <row r="25" spans="1:20" ht="18.75" customHeight="1" x14ac:dyDescent="0.25">
      <c r="A25" s="25">
        <f t="shared" si="4"/>
        <v>4</v>
      </c>
      <c r="B25" s="28">
        <f t="shared" ref="B25:B81" si="7">IF(EOMONTH(B24,0)=EDATE(B24,0),EOMONTH(B24,1),IF(EOMONTH(B24,0)=$F$10,EOMONTH(B24,1),EDATE(B24,1)))</f>
        <v>44652</v>
      </c>
      <c r="C25" s="26">
        <f t="shared" si="5"/>
        <v>31</v>
      </c>
      <c r="D25" s="22">
        <f t="shared" si="0"/>
        <v>24318.057116359134</v>
      </c>
      <c r="E25" s="22">
        <f t="shared" si="1"/>
        <v>11053.757581829341</v>
      </c>
      <c r="F25" s="22">
        <f t="shared" si="2"/>
        <v>13264.299534529793</v>
      </c>
      <c r="G25" s="22"/>
      <c r="H25" s="22"/>
      <c r="I25" s="22"/>
      <c r="J25" s="22"/>
      <c r="K25" s="22"/>
      <c r="L25" s="22"/>
      <c r="M25" s="22"/>
      <c r="N25" s="22"/>
      <c r="O25" s="27" t="str">
        <f t="shared" si="6"/>
        <v/>
      </c>
      <c r="P25" s="22"/>
      <c r="Q25" s="22"/>
      <c r="R25" s="22"/>
      <c r="S25" s="24">
        <f t="shared" si="3"/>
        <v>965583.78072669497</v>
      </c>
      <c r="T25" s="64">
        <f t="shared" si="3"/>
        <v>418857.52676115703</v>
      </c>
    </row>
    <row r="26" spans="1:20" x14ac:dyDescent="0.25">
      <c r="A26" s="25">
        <f t="shared" si="4"/>
        <v>5</v>
      </c>
      <c r="B26" s="28">
        <f t="shared" si="7"/>
        <v>44682</v>
      </c>
      <c r="C26" s="26">
        <f t="shared" si="5"/>
        <v>30</v>
      </c>
      <c r="D26" s="22">
        <f t="shared" si="0"/>
        <v>24318.057116359134</v>
      </c>
      <c r="E26" s="22">
        <f t="shared" si="1"/>
        <v>11626.923087092606</v>
      </c>
      <c r="F26" s="22">
        <f t="shared" si="2"/>
        <v>12691.134029266528</v>
      </c>
      <c r="G26" s="22"/>
      <c r="H26" s="22"/>
      <c r="I26" s="22"/>
      <c r="J26" s="22"/>
      <c r="K26" s="22"/>
      <c r="L26" s="22"/>
      <c r="M26" s="22"/>
      <c r="N26" s="22"/>
      <c r="O26" s="27" t="str">
        <f t="shared" si="6"/>
        <v/>
      </c>
      <c r="P26" s="22"/>
      <c r="Q26" s="22"/>
      <c r="R26" s="22"/>
      <c r="S26" s="24">
        <f t="shared" si="3"/>
        <v>953956.85763960239</v>
      </c>
      <c r="T26" s="64">
        <f t="shared" si="3"/>
        <v>406166.39273189049</v>
      </c>
    </row>
    <row r="27" spans="1:20" x14ac:dyDescent="0.25">
      <c r="A27" s="25">
        <f t="shared" si="4"/>
        <v>6</v>
      </c>
      <c r="B27" s="28">
        <f t="shared" si="7"/>
        <v>44713</v>
      </c>
      <c r="C27" s="26">
        <f t="shared" si="5"/>
        <v>31</v>
      </c>
      <c r="D27" s="22">
        <f t="shared" si="0"/>
        <v>24318.057116359134</v>
      </c>
      <c r="E27" s="22">
        <f t="shared" si="1"/>
        <v>11361.797494528826</v>
      </c>
      <c r="F27" s="22">
        <f t="shared" si="2"/>
        <v>12956.259621830308</v>
      </c>
      <c r="G27" s="22"/>
      <c r="H27" s="22"/>
      <c r="I27" s="22"/>
      <c r="J27" s="22"/>
      <c r="K27" s="22"/>
      <c r="L27" s="22"/>
      <c r="M27" s="22"/>
      <c r="N27" s="22"/>
      <c r="O27" s="27" t="str">
        <f t="shared" si="6"/>
        <v/>
      </c>
      <c r="P27" s="22"/>
      <c r="Q27" s="22"/>
      <c r="R27" s="22"/>
      <c r="S27" s="24">
        <f t="shared" si="3"/>
        <v>942595.06014507357</v>
      </c>
      <c r="T27" s="64">
        <f t="shared" si="3"/>
        <v>393210.13311006018</v>
      </c>
    </row>
    <row r="28" spans="1:20" x14ac:dyDescent="0.25">
      <c r="A28" s="25">
        <f t="shared" si="4"/>
        <v>7</v>
      </c>
      <c r="B28" s="28">
        <f t="shared" si="7"/>
        <v>44743</v>
      </c>
      <c r="C28" s="26">
        <f t="shared" si="5"/>
        <v>30</v>
      </c>
      <c r="D28" s="22">
        <f t="shared" si="0"/>
        <v>24318.057116359134</v>
      </c>
      <c r="E28" s="22">
        <f t="shared" si="1"/>
        <v>11929.074945777662</v>
      </c>
      <c r="F28" s="22">
        <f t="shared" si="2"/>
        <v>12388.982170581472</v>
      </c>
      <c r="G28" s="22"/>
      <c r="H28" s="22"/>
      <c r="I28" s="22"/>
      <c r="J28" s="22"/>
      <c r="K28" s="22"/>
      <c r="L28" s="22"/>
      <c r="M28" s="22"/>
      <c r="N28" s="22"/>
      <c r="O28" s="27" t="str">
        <f t="shared" si="6"/>
        <v/>
      </c>
      <c r="P28" s="22"/>
      <c r="Q28" s="22"/>
      <c r="R28" s="22"/>
      <c r="S28" s="24">
        <f t="shared" si="3"/>
        <v>930665.98519929592</v>
      </c>
      <c r="T28" s="64">
        <f t="shared" si="3"/>
        <v>380821.15093947871</v>
      </c>
    </row>
    <row r="29" spans="1:20" x14ac:dyDescent="0.25">
      <c r="A29" s="25">
        <f t="shared" si="4"/>
        <v>8</v>
      </c>
      <c r="B29" s="28">
        <f t="shared" si="7"/>
        <v>44774</v>
      </c>
      <c r="C29" s="26">
        <f t="shared" si="5"/>
        <v>31</v>
      </c>
      <c r="D29" s="22">
        <f t="shared" si="0"/>
        <v>24318.057116359134</v>
      </c>
      <c r="E29" s="22">
        <f t="shared" si="1"/>
        <v>11678.124787255882</v>
      </c>
      <c r="F29" s="22">
        <f t="shared" si="2"/>
        <v>12639.932329103252</v>
      </c>
      <c r="G29" s="22"/>
      <c r="H29" s="22"/>
      <c r="I29" s="22"/>
      <c r="J29" s="22"/>
      <c r="K29" s="22"/>
      <c r="L29" s="22"/>
      <c r="M29" s="22"/>
      <c r="N29" s="22"/>
      <c r="O29" s="27" t="str">
        <f t="shared" si="6"/>
        <v/>
      </c>
      <c r="P29" s="22"/>
      <c r="Q29" s="22"/>
      <c r="R29" s="22"/>
      <c r="S29" s="24">
        <f t="shared" si="3"/>
        <v>918987.86041204003</v>
      </c>
      <c r="T29" s="64">
        <f t="shared" si="3"/>
        <v>368181.21861037548</v>
      </c>
    </row>
    <row r="30" spans="1:20" x14ac:dyDescent="0.25">
      <c r="A30" s="25">
        <f t="shared" si="4"/>
        <v>9</v>
      </c>
      <c r="B30" s="28">
        <f t="shared" si="7"/>
        <v>44805</v>
      </c>
      <c r="C30" s="26">
        <f t="shared" si="5"/>
        <v>31</v>
      </c>
      <c r="D30" s="22">
        <f t="shared" si="0"/>
        <v>24318.057116359134</v>
      </c>
      <c r="E30" s="22">
        <f t="shared" si="1"/>
        <v>11836.732396633726</v>
      </c>
      <c r="F30" s="22">
        <f t="shared" si="2"/>
        <v>12481.324719725408</v>
      </c>
      <c r="G30" s="22"/>
      <c r="H30" s="22"/>
      <c r="I30" s="22"/>
      <c r="J30" s="22"/>
      <c r="K30" s="22"/>
      <c r="L30" s="22"/>
      <c r="M30" s="22"/>
      <c r="N30" s="22"/>
      <c r="O30" s="27" t="str">
        <f t="shared" si="6"/>
        <v/>
      </c>
      <c r="P30" s="22"/>
      <c r="Q30" s="22"/>
      <c r="R30" s="22"/>
      <c r="S30" s="24">
        <f t="shared" si="3"/>
        <v>907151.12801540631</v>
      </c>
      <c r="T30" s="64">
        <f t="shared" si="3"/>
        <v>355699.89389065007</v>
      </c>
    </row>
    <row r="31" spans="1:20" x14ac:dyDescent="0.25">
      <c r="A31" s="25">
        <f t="shared" si="4"/>
        <v>10</v>
      </c>
      <c r="B31" s="28">
        <f t="shared" si="7"/>
        <v>44835</v>
      </c>
      <c r="C31" s="26">
        <f t="shared" si="5"/>
        <v>30</v>
      </c>
      <c r="D31" s="22">
        <f t="shared" si="0"/>
        <v>24318.057116359134</v>
      </c>
      <c r="E31" s="22">
        <f t="shared" si="1"/>
        <v>12394.931665992348</v>
      </c>
      <c r="F31" s="22">
        <f t="shared" si="2"/>
        <v>11923.125450366786</v>
      </c>
      <c r="G31" s="22"/>
      <c r="H31" s="22"/>
      <c r="I31" s="22"/>
      <c r="J31" s="22"/>
      <c r="K31" s="22"/>
      <c r="L31" s="22"/>
      <c r="M31" s="22"/>
      <c r="N31" s="22"/>
      <c r="O31" s="27" t="str">
        <f t="shared" si="6"/>
        <v/>
      </c>
      <c r="P31" s="22"/>
      <c r="Q31" s="22"/>
      <c r="R31" s="22"/>
      <c r="S31" s="24">
        <f t="shared" si="3"/>
        <v>894756.19634941395</v>
      </c>
      <c r="T31" s="64">
        <f t="shared" si="3"/>
        <v>343776.76844028331</v>
      </c>
    </row>
    <row r="32" spans="1:20" x14ac:dyDescent="0.25">
      <c r="A32" s="25">
        <f t="shared" si="4"/>
        <v>11</v>
      </c>
      <c r="B32" s="28">
        <f t="shared" si="7"/>
        <v>44866</v>
      </c>
      <c r="C32" s="26">
        <f t="shared" si="5"/>
        <v>31</v>
      </c>
      <c r="D32" s="22">
        <f t="shared" si="0"/>
        <v>24318.057116359134</v>
      </c>
      <c r="E32" s="22">
        <f t="shared" si="1"/>
        <v>12165.837144034123</v>
      </c>
      <c r="F32" s="22">
        <f t="shared" si="2"/>
        <v>12152.219972325011</v>
      </c>
      <c r="G32" s="22"/>
      <c r="H32" s="22"/>
      <c r="I32" s="22"/>
      <c r="J32" s="22"/>
      <c r="K32" s="22"/>
      <c r="L32" s="22"/>
      <c r="M32" s="22"/>
      <c r="N32" s="22"/>
      <c r="O32" s="27" t="str">
        <f t="shared" si="6"/>
        <v/>
      </c>
      <c r="P32" s="22"/>
      <c r="Q32" s="22"/>
      <c r="R32" s="22"/>
      <c r="S32" s="24">
        <f t="shared" si="3"/>
        <v>882590.35920537985</v>
      </c>
      <c r="T32" s="64">
        <f t="shared" si="3"/>
        <v>331624.54846795829</v>
      </c>
    </row>
    <row r="33" spans="1:20" x14ac:dyDescent="0.25">
      <c r="A33" s="25">
        <f t="shared" si="4"/>
        <v>12</v>
      </c>
      <c r="B33" s="28">
        <f t="shared" si="7"/>
        <v>44896</v>
      </c>
      <c r="C33" s="26">
        <f t="shared" si="5"/>
        <v>30</v>
      </c>
      <c r="D33" s="22">
        <f t="shared" si="0"/>
        <v>24318.057116359134</v>
      </c>
      <c r="E33" s="22">
        <f t="shared" si="1"/>
        <v>12717.745713878785</v>
      </c>
      <c r="F33" s="22">
        <f t="shared" si="2"/>
        <v>11600.311402480349</v>
      </c>
      <c r="G33" s="22"/>
      <c r="H33" s="22"/>
      <c r="I33" s="22"/>
      <c r="J33" s="22"/>
      <c r="K33" s="22"/>
      <c r="L33" s="22"/>
      <c r="M33" s="22"/>
      <c r="N33" s="22"/>
      <c r="O33" s="27">
        <f t="shared" si="6"/>
        <v>0</v>
      </c>
      <c r="P33" s="22"/>
      <c r="Q33" s="22"/>
      <c r="R33" s="22"/>
      <c r="S33" s="24">
        <f t="shared" si="3"/>
        <v>869872.61349150108</v>
      </c>
      <c r="T33" s="64">
        <f t="shared" si="3"/>
        <v>320024.23706547794</v>
      </c>
    </row>
    <row r="34" spans="1:20" x14ac:dyDescent="0.25">
      <c r="A34" s="25">
        <f t="shared" si="4"/>
        <v>13</v>
      </c>
      <c r="B34" s="28">
        <f t="shared" si="7"/>
        <v>44927</v>
      </c>
      <c r="C34" s="26">
        <f>IF(S33=0,0,IF(B34=$F$10,$F$10-EOMONTH(B33,-1),B34-B33))</f>
        <v>31</v>
      </c>
      <c r="D34" s="22">
        <f t="shared" si="0"/>
        <v>24318.057116359134</v>
      </c>
      <c r="E34" s="22">
        <f t="shared" si="1"/>
        <v>12503.79599117336</v>
      </c>
      <c r="F34" s="22">
        <f t="shared" si="2"/>
        <v>11814.261125185774</v>
      </c>
      <c r="G34" s="22"/>
      <c r="H34" s="22"/>
      <c r="I34" s="22"/>
      <c r="J34" s="22"/>
      <c r="K34" s="22"/>
      <c r="L34" s="22"/>
      <c r="M34" s="22"/>
      <c r="N34" s="22"/>
      <c r="O34" s="27" t="str">
        <f t="shared" si="6"/>
        <v/>
      </c>
      <c r="P34" s="22"/>
      <c r="Q34" s="22"/>
      <c r="R34" s="22"/>
      <c r="S34" s="24">
        <f t="shared" si="3"/>
        <v>857368.81750032771</v>
      </c>
      <c r="T34" s="64">
        <f t="shared" si="3"/>
        <v>308209.97594029218</v>
      </c>
    </row>
    <row r="35" spans="1:20" x14ac:dyDescent="0.25">
      <c r="A35" s="25">
        <f t="shared" si="4"/>
        <v>14</v>
      </c>
      <c r="B35" s="28">
        <f t="shared" si="7"/>
        <v>44958</v>
      </c>
      <c r="C35" s="26">
        <f t="shared" ref="C35:C81" si="8">IF(S34=0,0,IF(B35=$F$10,$F$10-EOMONTH(B34,-1),B35-B34))</f>
        <v>31</v>
      </c>
      <c r="D35" s="22">
        <f t="shared" si="0"/>
        <v>24318.057116359134</v>
      </c>
      <c r="E35" s="22">
        <f t="shared" si="1"/>
        <v>12673.61753585085</v>
      </c>
      <c r="F35" s="22">
        <f t="shared" si="2"/>
        <v>11644.439580508284</v>
      </c>
      <c r="G35" s="22"/>
      <c r="H35" s="22"/>
      <c r="I35" s="22"/>
      <c r="J35" s="22"/>
      <c r="K35" s="22"/>
      <c r="L35" s="22"/>
      <c r="M35" s="22"/>
      <c r="N35" s="22"/>
      <c r="O35" s="27" t="str">
        <f t="shared" si="6"/>
        <v/>
      </c>
      <c r="P35" s="22"/>
      <c r="Q35" s="22"/>
      <c r="R35" s="22"/>
      <c r="S35" s="24">
        <f t="shared" si="3"/>
        <v>844695.19996447687</v>
      </c>
      <c r="T35" s="64">
        <f t="shared" si="3"/>
        <v>296565.5363597839</v>
      </c>
    </row>
    <row r="36" spans="1:20" x14ac:dyDescent="0.25">
      <c r="A36" s="25">
        <f t="shared" si="4"/>
        <v>15</v>
      </c>
      <c r="B36" s="28">
        <f t="shared" si="7"/>
        <v>44986</v>
      </c>
      <c r="C36" s="26">
        <f t="shared" si="8"/>
        <v>28</v>
      </c>
      <c r="D36" s="22">
        <f t="shared" si="0"/>
        <v>24318.057116359134</v>
      </c>
      <c r="E36" s="22">
        <f t="shared" si="1"/>
        <v>13955.969230705092</v>
      </c>
      <c r="F36" s="22">
        <f t="shared" si="2"/>
        <v>10362.087885654042</v>
      </c>
      <c r="G36" s="22"/>
      <c r="H36" s="22"/>
      <c r="I36" s="22"/>
      <c r="J36" s="22"/>
      <c r="K36" s="22"/>
      <c r="L36" s="22"/>
      <c r="M36" s="22"/>
      <c r="N36" s="22"/>
      <c r="O36" s="27" t="str">
        <f t="shared" si="6"/>
        <v/>
      </c>
      <c r="P36" s="22"/>
      <c r="Q36" s="22"/>
      <c r="R36" s="22"/>
      <c r="S36" s="24">
        <f t="shared" si="3"/>
        <v>830739.23073377181</v>
      </c>
      <c r="T36" s="64">
        <f t="shared" si="3"/>
        <v>286203.44847412984</v>
      </c>
    </row>
    <row r="37" spans="1:20" x14ac:dyDescent="0.25">
      <c r="A37" s="25">
        <f t="shared" si="4"/>
        <v>16</v>
      </c>
      <c r="B37" s="28">
        <f t="shared" si="7"/>
        <v>45017</v>
      </c>
      <c r="C37" s="26">
        <f t="shared" si="8"/>
        <v>31</v>
      </c>
      <c r="D37" s="22">
        <f t="shared" si="0"/>
        <v>24318.057116359134</v>
      </c>
      <c r="E37" s="22">
        <f t="shared" si="1"/>
        <v>13035.289908145802</v>
      </c>
      <c r="F37" s="22">
        <f t="shared" si="2"/>
        <v>11282.767208213332</v>
      </c>
      <c r="G37" s="22"/>
      <c r="H37" s="22"/>
      <c r="I37" s="22"/>
      <c r="J37" s="22"/>
      <c r="K37" s="22"/>
      <c r="L37" s="22"/>
      <c r="M37" s="22"/>
      <c r="N37" s="22"/>
      <c r="O37" s="27" t="str">
        <f t="shared" si="6"/>
        <v/>
      </c>
      <c r="P37" s="22"/>
      <c r="Q37" s="22"/>
      <c r="R37" s="22"/>
      <c r="S37" s="24">
        <f t="shared" si="3"/>
        <v>817703.94082562602</v>
      </c>
      <c r="T37" s="64">
        <f t="shared" si="3"/>
        <v>274920.6812659165</v>
      </c>
    </row>
    <row r="38" spans="1:20" x14ac:dyDescent="0.25">
      <c r="A38" s="25">
        <f t="shared" si="4"/>
        <v>17</v>
      </c>
      <c r="B38" s="28">
        <f t="shared" si="7"/>
        <v>45047</v>
      </c>
      <c r="C38" s="26">
        <f t="shared" si="8"/>
        <v>30</v>
      </c>
      <c r="D38" s="22">
        <f t="shared" si="0"/>
        <v>24318.057116359134</v>
      </c>
      <c r="E38" s="22">
        <f t="shared" si="1"/>
        <v>13570.579252276426</v>
      </c>
      <c r="F38" s="22">
        <f t="shared" si="2"/>
        <v>10747.477864082708</v>
      </c>
      <c r="G38" s="22"/>
      <c r="H38" s="22"/>
      <c r="I38" s="22"/>
      <c r="J38" s="22"/>
      <c r="K38" s="22"/>
      <c r="L38" s="22"/>
      <c r="M38" s="22"/>
      <c r="N38" s="22"/>
      <c r="O38" s="27" t="str">
        <f t="shared" si="6"/>
        <v/>
      </c>
      <c r="P38" s="22"/>
      <c r="Q38" s="22"/>
      <c r="R38" s="22"/>
      <c r="S38" s="24">
        <f t="shared" si="3"/>
        <v>804133.36157334957</v>
      </c>
      <c r="T38" s="64">
        <f t="shared" si="3"/>
        <v>264173.20340183377</v>
      </c>
    </row>
    <row r="39" spans="1:20" x14ac:dyDescent="0.25">
      <c r="A39" s="25">
        <f t="shared" si="4"/>
        <v>18</v>
      </c>
      <c r="B39" s="28">
        <f t="shared" si="7"/>
        <v>45078</v>
      </c>
      <c r="C39" s="26">
        <f t="shared" si="8"/>
        <v>31</v>
      </c>
      <c r="D39" s="22">
        <f t="shared" si="0"/>
        <v>24318.057116359134</v>
      </c>
      <c r="E39" s="22">
        <f t="shared" si="1"/>
        <v>13396.640157422074</v>
      </c>
      <c r="F39" s="22">
        <f t="shared" si="2"/>
        <v>10921.416958937059</v>
      </c>
      <c r="G39" s="22"/>
      <c r="H39" s="22"/>
      <c r="I39" s="22"/>
      <c r="J39" s="22"/>
      <c r="K39" s="22"/>
      <c r="L39" s="22"/>
      <c r="M39" s="22"/>
      <c r="N39" s="22"/>
      <c r="O39" s="27" t="str">
        <f t="shared" si="6"/>
        <v/>
      </c>
      <c r="P39" s="22"/>
      <c r="Q39" s="22"/>
      <c r="R39" s="22"/>
      <c r="S39" s="24">
        <f t="shared" ref="S39:T54" si="9">IF(S38=0,0,S38-E39)</f>
        <v>790736.72141592752</v>
      </c>
      <c r="T39" s="64">
        <f t="shared" si="9"/>
        <v>253251.7864428967</v>
      </c>
    </row>
    <row r="40" spans="1:20" x14ac:dyDescent="0.25">
      <c r="A40" s="25">
        <f t="shared" si="4"/>
        <v>19</v>
      </c>
      <c r="B40" s="28">
        <f t="shared" si="7"/>
        <v>45108</v>
      </c>
      <c r="C40" s="26">
        <f t="shared" si="8"/>
        <v>30</v>
      </c>
      <c r="D40" s="22">
        <f t="shared" si="0"/>
        <v>24318.057116359134</v>
      </c>
      <c r="E40" s="22">
        <f t="shared" si="1"/>
        <v>13925.022442765343</v>
      </c>
      <c r="F40" s="22">
        <f t="shared" si="2"/>
        <v>10393.034673593791</v>
      </c>
      <c r="G40" s="22"/>
      <c r="H40" s="22"/>
      <c r="I40" s="22"/>
      <c r="J40" s="22"/>
      <c r="K40" s="22"/>
      <c r="L40" s="22"/>
      <c r="M40" s="22"/>
      <c r="N40" s="22"/>
      <c r="O40" s="27" t="str">
        <f t="shared" si="6"/>
        <v/>
      </c>
      <c r="P40" s="22"/>
      <c r="Q40" s="22"/>
      <c r="R40" s="22"/>
      <c r="S40" s="24">
        <f t="shared" si="9"/>
        <v>776811.69897316222</v>
      </c>
      <c r="T40" s="64">
        <f t="shared" si="9"/>
        <v>242858.75176930291</v>
      </c>
    </row>
    <row r="41" spans="1:20" x14ac:dyDescent="0.25">
      <c r="A41" s="25">
        <f t="shared" si="4"/>
        <v>20</v>
      </c>
      <c r="B41" s="28">
        <f t="shared" si="7"/>
        <v>45139</v>
      </c>
      <c r="C41" s="26">
        <f t="shared" si="8"/>
        <v>31</v>
      </c>
      <c r="D41" s="22">
        <f t="shared" si="0"/>
        <v>24318.057116359134</v>
      </c>
      <c r="E41" s="22">
        <f t="shared" si="1"/>
        <v>13767.712026252661</v>
      </c>
      <c r="F41" s="22">
        <f t="shared" si="2"/>
        <v>10550.345090106473</v>
      </c>
      <c r="G41" s="22"/>
      <c r="H41" s="22"/>
      <c r="I41" s="22"/>
      <c r="J41" s="22"/>
      <c r="K41" s="22"/>
      <c r="L41" s="22"/>
      <c r="M41" s="22"/>
      <c r="N41" s="22"/>
      <c r="O41" s="27" t="str">
        <f t="shared" si="6"/>
        <v/>
      </c>
      <c r="P41" s="22"/>
      <c r="Q41" s="22"/>
      <c r="R41" s="22"/>
      <c r="S41" s="24">
        <f t="shared" si="9"/>
        <v>763043.98694690957</v>
      </c>
      <c r="T41" s="64">
        <f t="shared" si="9"/>
        <v>232308.40667919643</v>
      </c>
    </row>
    <row r="42" spans="1:20" x14ac:dyDescent="0.25">
      <c r="A42" s="25">
        <f t="shared" si="4"/>
        <v>21</v>
      </c>
      <c r="B42" s="28">
        <f t="shared" si="7"/>
        <v>45170</v>
      </c>
      <c r="C42" s="26">
        <f t="shared" si="8"/>
        <v>31</v>
      </c>
      <c r="D42" s="22">
        <f t="shared" si="0"/>
        <v>24318.057116359134</v>
      </c>
      <c r="E42" s="22">
        <f t="shared" si="1"/>
        <v>13954.6995718447</v>
      </c>
      <c r="F42" s="22">
        <f t="shared" si="2"/>
        <v>10363.357544514434</v>
      </c>
      <c r="G42" s="22"/>
      <c r="H42" s="22"/>
      <c r="I42" s="22"/>
      <c r="J42" s="22"/>
      <c r="K42" s="22"/>
      <c r="L42" s="22"/>
      <c r="M42" s="22"/>
      <c r="N42" s="22"/>
      <c r="O42" s="27" t="str">
        <f t="shared" si="6"/>
        <v/>
      </c>
      <c r="P42" s="22"/>
      <c r="Q42" s="22"/>
      <c r="R42" s="22"/>
      <c r="S42" s="24">
        <f t="shared" si="9"/>
        <v>749089.28737506492</v>
      </c>
      <c r="T42" s="64">
        <f t="shared" si="9"/>
        <v>221945.04913468199</v>
      </c>
    </row>
    <row r="43" spans="1:20" x14ac:dyDescent="0.25">
      <c r="A43" s="25">
        <f t="shared" si="4"/>
        <v>22</v>
      </c>
      <c r="B43" s="28">
        <f t="shared" si="7"/>
        <v>45200</v>
      </c>
      <c r="C43" s="26">
        <f t="shared" si="8"/>
        <v>30</v>
      </c>
      <c r="D43" s="22">
        <f t="shared" si="0"/>
        <v>24318.057116359134</v>
      </c>
      <c r="E43" s="22">
        <f t="shared" si="1"/>
        <v>14472.414785032979</v>
      </c>
      <c r="F43" s="22">
        <f t="shared" si="2"/>
        <v>9845.6423313261548</v>
      </c>
      <c r="G43" s="22"/>
      <c r="H43" s="22"/>
      <c r="I43" s="22"/>
      <c r="J43" s="22"/>
      <c r="K43" s="22"/>
      <c r="L43" s="22"/>
      <c r="M43" s="22"/>
      <c r="N43" s="22"/>
      <c r="O43" s="27" t="str">
        <f t="shared" si="6"/>
        <v/>
      </c>
      <c r="P43" s="22"/>
      <c r="Q43" s="22"/>
      <c r="R43" s="22"/>
      <c r="S43" s="24">
        <f t="shared" si="9"/>
        <v>734616.87259003194</v>
      </c>
      <c r="T43" s="64">
        <f t="shared" si="9"/>
        <v>212099.40680335584</v>
      </c>
    </row>
    <row r="44" spans="1:20" x14ac:dyDescent="0.25">
      <c r="A44" s="25">
        <f t="shared" si="4"/>
        <v>23</v>
      </c>
      <c r="B44" s="28">
        <f t="shared" si="7"/>
        <v>45231</v>
      </c>
      <c r="C44" s="26">
        <f t="shared" si="8"/>
        <v>31</v>
      </c>
      <c r="D44" s="22">
        <f t="shared" si="0"/>
        <v>24318.057116359134</v>
      </c>
      <c r="E44" s="22">
        <f t="shared" si="1"/>
        <v>14340.785243285314</v>
      </c>
      <c r="F44" s="22">
        <f t="shared" si="2"/>
        <v>9977.2718730738197</v>
      </c>
      <c r="G44" s="22"/>
      <c r="H44" s="22"/>
      <c r="I44" s="22"/>
      <c r="J44" s="22"/>
      <c r="K44" s="22"/>
      <c r="L44" s="22"/>
      <c r="M44" s="22"/>
      <c r="N44" s="22"/>
      <c r="O44" s="27" t="str">
        <f t="shared" si="6"/>
        <v/>
      </c>
      <c r="P44" s="22"/>
      <c r="Q44" s="22"/>
      <c r="R44" s="22"/>
      <c r="S44" s="24">
        <f t="shared" si="9"/>
        <v>720276.08734674659</v>
      </c>
      <c r="T44" s="64">
        <f t="shared" si="9"/>
        <v>202122.13493028202</v>
      </c>
    </row>
    <row r="45" spans="1:20" x14ac:dyDescent="0.25">
      <c r="A45" s="25">
        <f t="shared" si="4"/>
        <v>24</v>
      </c>
      <c r="B45" s="28">
        <f t="shared" si="7"/>
        <v>45261</v>
      </c>
      <c r="C45" s="26">
        <f t="shared" si="8"/>
        <v>30</v>
      </c>
      <c r="D45" s="22">
        <f t="shared" si="0"/>
        <v>24318.057116359134</v>
      </c>
      <c r="E45" s="22">
        <f t="shared" si="1"/>
        <v>14851.120590443516</v>
      </c>
      <c r="F45" s="22">
        <f t="shared" si="2"/>
        <v>9466.9365259156184</v>
      </c>
      <c r="G45" s="22"/>
      <c r="H45" s="22"/>
      <c r="I45" s="22"/>
      <c r="J45" s="22"/>
      <c r="K45" s="22"/>
      <c r="L45" s="22"/>
      <c r="M45" s="22"/>
      <c r="N45" s="22"/>
      <c r="O45" s="27">
        <f t="shared" si="6"/>
        <v>0</v>
      </c>
      <c r="P45" s="22"/>
      <c r="Q45" s="22"/>
      <c r="R45" s="22"/>
      <c r="S45" s="24">
        <f t="shared" si="9"/>
        <v>705424.9667563031</v>
      </c>
      <c r="T45" s="64">
        <f t="shared" si="9"/>
        <v>192655.19840436638</v>
      </c>
    </row>
    <row r="46" spans="1:20" x14ac:dyDescent="0.25">
      <c r="A46" s="25">
        <f t="shared" si="4"/>
        <v>25</v>
      </c>
      <c r="B46" s="28">
        <f t="shared" si="7"/>
        <v>45292</v>
      </c>
      <c r="C46" s="26">
        <f t="shared" si="8"/>
        <v>31</v>
      </c>
      <c r="D46" s="22">
        <f t="shared" si="0"/>
        <v>24318.057116359134</v>
      </c>
      <c r="E46" s="22">
        <f t="shared" si="1"/>
        <v>14737.258005977797</v>
      </c>
      <c r="F46" s="22">
        <f t="shared" si="2"/>
        <v>9580.7991103813365</v>
      </c>
      <c r="G46" s="22"/>
      <c r="H46" s="22"/>
      <c r="I46" s="22"/>
      <c r="J46" s="22"/>
      <c r="K46" s="22"/>
      <c r="L46" s="22"/>
      <c r="M46" s="22"/>
      <c r="N46" s="22"/>
      <c r="O46" s="27" t="str">
        <f t="shared" si="6"/>
        <v/>
      </c>
      <c r="P46" s="22"/>
      <c r="Q46" s="22"/>
      <c r="R46" s="22"/>
      <c r="S46" s="24">
        <f t="shared" si="9"/>
        <v>690687.70875032526</v>
      </c>
      <c r="T46" s="64">
        <f t="shared" si="9"/>
        <v>183074.39929398504</v>
      </c>
    </row>
    <row r="47" spans="1:20" x14ac:dyDescent="0.25">
      <c r="A47" s="25">
        <f t="shared" si="4"/>
        <v>26</v>
      </c>
      <c r="B47" s="28">
        <f t="shared" si="7"/>
        <v>45323</v>
      </c>
      <c r="C47" s="26">
        <f t="shared" si="8"/>
        <v>31</v>
      </c>
      <c r="D47" s="22">
        <f t="shared" si="0"/>
        <v>24318.057116359134</v>
      </c>
      <c r="E47" s="22">
        <f t="shared" si="1"/>
        <v>14937.413536398528</v>
      </c>
      <c r="F47" s="22">
        <f t="shared" si="2"/>
        <v>9380.6435799606061</v>
      </c>
      <c r="G47" s="22"/>
      <c r="H47" s="22"/>
      <c r="I47" s="22"/>
      <c r="J47" s="22"/>
      <c r="K47" s="22"/>
      <c r="L47" s="22"/>
      <c r="M47" s="22"/>
      <c r="N47" s="22"/>
      <c r="O47" s="27" t="str">
        <f t="shared" si="6"/>
        <v/>
      </c>
      <c r="P47" s="22"/>
      <c r="Q47" s="22"/>
      <c r="R47" s="22"/>
      <c r="S47" s="24">
        <f t="shared" si="9"/>
        <v>675750.2952139267</v>
      </c>
      <c r="T47" s="64">
        <f t="shared" si="9"/>
        <v>173693.75571402445</v>
      </c>
    </row>
    <row r="48" spans="1:20" x14ac:dyDescent="0.25">
      <c r="A48" s="25">
        <f t="shared" si="4"/>
        <v>27</v>
      </c>
      <c r="B48" s="28">
        <f t="shared" si="7"/>
        <v>45352</v>
      </c>
      <c r="C48" s="26">
        <f t="shared" si="8"/>
        <v>29</v>
      </c>
      <c r="D48" s="22">
        <f t="shared" si="0"/>
        <v>24318.057116359134</v>
      </c>
      <c r="E48" s="22">
        <f t="shared" si="1"/>
        <v>15732.401667857983</v>
      </c>
      <c r="F48" s="22">
        <f t="shared" si="2"/>
        <v>8585.6554485011511</v>
      </c>
      <c r="G48" s="22"/>
      <c r="H48" s="22"/>
      <c r="I48" s="22"/>
      <c r="J48" s="22"/>
      <c r="K48" s="22"/>
      <c r="L48" s="22"/>
      <c r="M48" s="22"/>
      <c r="N48" s="22"/>
      <c r="O48" s="27" t="str">
        <f t="shared" si="6"/>
        <v/>
      </c>
      <c r="P48" s="22"/>
      <c r="Q48" s="22"/>
      <c r="R48" s="22"/>
      <c r="S48" s="24">
        <f t="shared" si="9"/>
        <v>660017.89354606869</v>
      </c>
      <c r="T48" s="64">
        <f t="shared" si="9"/>
        <v>165108.1002655233</v>
      </c>
    </row>
    <row r="49" spans="1:20" x14ac:dyDescent="0.25">
      <c r="A49" s="25">
        <f t="shared" si="4"/>
        <v>28</v>
      </c>
      <c r="B49" s="28">
        <f t="shared" si="7"/>
        <v>45383</v>
      </c>
      <c r="C49" s="26">
        <f t="shared" si="8"/>
        <v>31</v>
      </c>
      <c r="D49" s="22">
        <f t="shared" si="0"/>
        <v>24318.057116359134</v>
      </c>
      <c r="E49" s="22">
        <f t="shared" si="1"/>
        <v>15353.95867170278</v>
      </c>
      <c r="F49" s="22">
        <f t="shared" si="2"/>
        <v>8964.0984446563543</v>
      </c>
      <c r="G49" s="22"/>
      <c r="H49" s="22"/>
      <c r="I49" s="22"/>
      <c r="J49" s="22"/>
      <c r="K49" s="22"/>
      <c r="L49" s="22"/>
      <c r="M49" s="22"/>
      <c r="N49" s="22"/>
      <c r="O49" s="27" t="str">
        <f t="shared" si="6"/>
        <v/>
      </c>
      <c r="P49" s="22"/>
      <c r="Q49" s="22"/>
      <c r="R49" s="22"/>
      <c r="S49" s="24">
        <f t="shared" si="9"/>
        <v>644663.93487436592</v>
      </c>
      <c r="T49" s="64">
        <f t="shared" si="9"/>
        <v>156144.00182086695</v>
      </c>
    </row>
    <row r="50" spans="1:20" x14ac:dyDescent="0.25">
      <c r="A50" s="25">
        <f t="shared" si="4"/>
        <v>29</v>
      </c>
      <c r="B50" s="28">
        <f t="shared" si="7"/>
        <v>45413</v>
      </c>
      <c r="C50" s="26">
        <f t="shared" si="8"/>
        <v>30</v>
      </c>
      <c r="D50" s="22">
        <f t="shared" si="0"/>
        <v>24318.057116359134</v>
      </c>
      <c r="E50" s="22">
        <f t="shared" si="1"/>
        <v>15844.92763279682</v>
      </c>
      <c r="F50" s="22">
        <f t="shared" si="2"/>
        <v>8473.1294835623139</v>
      </c>
      <c r="G50" s="22"/>
      <c r="H50" s="22"/>
      <c r="I50" s="22"/>
      <c r="J50" s="22"/>
      <c r="K50" s="22"/>
      <c r="L50" s="22"/>
      <c r="M50" s="22"/>
      <c r="N50" s="22"/>
      <c r="O50" s="27" t="str">
        <f t="shared" si="6"/>
        <v/>
      </c>
      <c r="P50" s="22"/>
      <c r="Q50" s="22"/>
      <c r="R50" s="22"/>
      <c r="S50" s="24">
        <f t="shared" si="9"/>
        <v>628819.00724156911</v>
      </c>
      <c r="T50" s="64">
        <f t="shared" si="9"/>
        <v>147670.87233730464</v>
      </c>
    </row>
    <row r="51" spans="1:20" x14ac:dyDescent="0.25">
      <c r="A51" s="25">
        <f t="shared" si="4"/>
        <v>30</v>
      </c>
      <c r="B51" s="28">
        <f t="shared" si="7"/>
        <v>45444</v>
      </c>
      <c r="C51" s="26">
        <f t="shared" si="8"/>
        <v>31</v>
      </c>
      <c r="D51" s="22">
        <f t="shared" si="0"/>
        <v>24318.057116359134</v>
      </c>
      <c r="E51" s="22">
        <f t="shared" si="1"/>
        <v>15777.689438598502</v>
      </c>
      <c r="F51" s="22">
        <f t="shared" si="2"/>
        <v>8540.3676777606324</v>
      </c>
      <c r="G51" s="22"/>
      <c r="H51" s="22"/>
      <c r="I51" s="22"/>
      <c r="J51" s="22"/>
      <c r="K51" s="22"/>
      <c r="L51" s="22"/>
      <c r="M51" s="22"/>
      <c r="N51" s="22"/>
      <c r="O51" s="27" t="str">
        <f t="shared" si="6"/>
        <v/>
      </c>
      <c r="P51" s="22"/>
      <c r="Q51" s="22"/>
      <c r="R51" s="22"/>
      <c r="S51" s="24">
        <f t="shared" si="9"/>
        <v>613041.31780297065</v>
      </c>
      <c r="T51" s="64">
        <f t="shared" si="9"/>
        <v>139130.50465954401</v>
      </c>
    </row>
    <row r="52" spans="1:20" x14ac:dyDescent="0.25">
      <c r="A52" s="25">
        <f t="shared" si="4"/>
        <v>31</v>
      </c>
      <c r="B52" s="28">
        <f t="shared" si="7"/>
        <v>45474</v>
      </c>
      <c r="C52" s="26">
        <f t="shared" si="8"/>
        <v>30</v>
      </c>
      <c r="D52" s="22">
        <f t="shared" si="0"/>
        <v>24318.057116359134</v>
      </c>
      <c r="E52" s="22">
        <f t="shared" si="1"/>
        <v>16260.55896341757</v>
      </c>
      <c r="F52" s="22">
        <f t="shared" si="2"/>
        <v>8057.4981529415636</v>
      </c>
      <c r="G52" s="22"/>
      <c r="H52" s="22"/>
      <c r="I52" s="22"/>
      <c r="J52" s="22"/>
      <c r="K52" s="22"/>
      <c r="L52" s="22"/>
      <c r="M52" s="22"/>
      <c r="N52" s="22"/>
      <c r="O52" s="27" t="str">
        <f t="shared" si="6"/>
        <v/>
      </c>
      <c r="P52" s="22"/>
      <c r="Q52" s="22"/>
      <c r="R52" s="22"/>
      <c r="S52" s="24">
        <f t="shared" si="9"/>
        <v>596780.75883955311</v>
      </c>
      <c r="T52" s="64">
        <f t="shared" si="9"/>
        <v>131073.00650660245</v>
      </c>
    </row>
    <row r="53" spans="1:20" x14ac:dyDescent="0.25">
      <c r="A53" s="25">
        <f t="shared" si="4"/>
        <v>32</v>
      </c>
      <c r="B53" s="28">
        <f t="shared" si="7"/>
        <v>45505</v>
      </c>
      <c r="C53" s="26">
        <f t="shared" si="8"/>
        <v>31</v>
      </c>
      <c r="D53" s="22">
        <f t="shared" si="0"/>
        <v>24318.057116359134</v>
      </c>
      <c r="E53" s="22">
        <f t="shared" si="1"/>
        <v>16212.820085022377</v>
      </c>
      <c r="F53" s="22">
        <f t="shared" si="2"/>
        <v>8105.2370313367583</v>
      </c>
      <c r="G53" s="22"/>
      <c r="H53" s="22"/>
      <c r="I53" s="22"/>
      <c r="J53" s="22"/>
      <c r="K53" s="22"/>
      <c r="L53" s="22"/>
      <c r="M53" s="22"/>
      <c r="N53" s="22"/>
      <c r="O53" s="27" t="str">
        <f t="shared" si="6"/>
        <v/>
      </c>
      <c r="P53" s="22"/>
      <c r="Q53" s="22"/>
      <c r="R53" s="22"/>
      <c r="S53" s="24">
        <f t="shared" si="9"/>
        <v>580567.93875453074</v>
      </c>
      <c r="T53" s="64">
        <f t="shared" si="9"/>
        <v>122967.7694752657</v>
      </c>
    </row>
    <row r="54" spans="1:20" x14ac:dyDescent="0.25">
      <c r="A54" s="25">
        <f t="shared" si="4"/>
        <v>33</v>
      </c>
      <c r="B54" s="28">
        <f t="shared" si="7"/>
        <v>45536</v>
      </c>
      <c r="C54" s="26">
        <f t="shared" si="8"/>
        <v>31</v>
      </c>
      <c r="D54" s="22">
        <f t="shared" si="0"/>
        <v>24318.057116359134</v>
      </c>
      <c r="E54" s="22">
        <f t="shared" si="1"/>
        <v>16433.016108082924</v>
      </c>
      <c r="F54" s="22">
        <f t="shared" si="2"/>
        <v>7885.041008276211</v>
      </c>
      <c r="G54" s="22"/>
      <c r="H54" s="22"/>
      <c r="I54" s="22"/>
      <c r="J54" s="22"/>
      <c r="K54" s="22"/>
      <c r="L54" s="22"/>
      <c r="M54" s="22"/>
      <c r="N54" s="22"/>
      <c r="O54" s="27" t="str">
        <f t="shared" si="6"/>
        <v/>
      </c>
      <c r="P54" s="22"/>
      <c r="Q54" s="22"/>
      <c r="R54" s="22"/>
      <c r="S54" s="24">
        <f t="shared" si="9"/>
        <v>564134.92264644778</v>
      </c>
      <c r="T54" s="64">
        <f t="shared" si="9"/>
        <v>115082.72846698949</v>
      </c>
    </row>
    <row r="55" spans="1:20" x14ac:dyDescent="0.25">
      <c r="A55" s="25">
        <f t="shared" si="4"/>
        <v>34</v>
      </c>
      <c r="B55" s="28">
        <f t="shared" si="7"/>
        <v>45566</v>
      </c>
      <c r="C55" s="26">
        <f t="shared" si="8"/>
        <v>30</v>
      </c>
      <c r="D55" s="22">
        <f t="shared" si="0"/>
        <v>24318.05711635913</v>
      </c>
      <c r="E55" s="22">
        <f t="shared" si="1"/>
        <v>16903.35933787351</v>
      </c>
      <c r="F55" s="22">
        <f t="shared" ref="F55:F82" si="10">IF(A55="","",S54*C55*$F$7/$F$12)</f>
        <v>7414.6977784856226</v>
      </c>
      <c r="G55" s="22"/>
      <c r="H55" s="22"/>
      <c r="I55" s="22"/>
      <c r="J55" s="22"/>
      <c r="K55" s="22"/>
      <c r="L55" s="22"/>
      <c r="M55" s="22"/>
      <c r="N55" s="22"/>
      <c r="O55" s="27" t="str">
        <f t="shared" si="6"/>
        <v/>
      </c>
      <c r="P55" s="22"/>
      <c r="Q55" s="22"/>
      <c r="R55" s="22"/>
      <c r="S55" s="24">
        <f t="shared" ref="S55:T70" si="11">IF(S54=0,0,S54-E55)</f>
        <v>547231.56330857426</v>
      </c>
      <c r="T55" s="64">
        <f t="shared" si="11"/>
        <v>107668.03068850386</v>
      </c>
    </row>
    <row r="56" spans="1:20" x14ac:dyDescent="0.25">
      <c r="A56" s="25">
        <f t="shared" si="4"/>
        <v>35</v>
      </c>
      <c r="B56" s="28">
        <f t="shared" si="7"/>
        <v>45597</v>
      </c>
      <c r="C56" s="26">
        <f t="shared" si="8"/>
        <v>31</v>
      </c>
      <c r="D56" s="22">
        <f t="shared" si="0"/>
        <v>24318.05711635913</v>
      </c>
      <c r="E56" s="22">
        <f t="shared" si="1"/>
        <v>16885.777395629317</v>
      </c>
      <c r="F56" s="22">
        <f t="shared" si="10"/>
        <v>7432.2797207298154</v>
      </c>
      <c r="G56" s="22"/>
      <c r="H56" s="22"/>
      <c r="I56" s="22"/>
      <c r="J56" s="22"/>
      <c r="K56" s="22"/>
      <c r="L56" s="22"/>
      <c r="M56" s="22"/>
      <c r="N56" s="22"/>
      <c r="O56" s="27" t="str">
        <f t="shared" si="6"/>
        <v/>
      </c>
      <c r="P56" s="22"/>
      <c r="Q56" s="22"/>
      <c r="R56" s="22"/>
      <c r="S56" s="24">
        <f t="shared" si="11"/>
        <v>530345.78591294494</v>
      </c>
      <c r="T56" s="64">
        <f t="shared" si="11"/>
        <v>100235.75096777405</v>
      </c>
    </row>
    <row r="57" spans="1:20" x14ac:dyDescent="0.25">
      <c r="A57" s="25">
        <f t="shared" si="4"/>
        <v>36</v>
      </c>
      <c r="B57" s="28">
        <f t="shared" si="7"/>
        <v>45627</v>
      </c>
      <c r="C57" s="26">
        <f t="shared" si="8"/>
        <v>30</v>
      </c>
      <c r="D57" s="22">
        <f t="shared" si="0"/>
        <v>24318.057116359134</v>
      </c>
      <c r="E57" s="22">
        <f t="shared" si="1"/>
        <v>17347.466282892168</v>
      </c>
      <c r="F57" s="22">
        <f t="shared" si="10"/>
        <v>6970.5908334669666</v>
      </c>
      <c r="G57" s="22"/>
      <c r="H57" s="22"/>
      <c r="I57" s="22"/>
      <c r="J57" s="22"/>
      <c r="K57" s="22"/>
      <c r="L57" s="22"/>
      <c r="M57" s="22"/>
      <c r="N57" s="22"/>
      <c r="O57" s="27">
        <f t="shared" si="6"/>
        <v>0</v>
      </c>
      <c r="P57" s="22"/>
      <c r="Q57" s="22"/>
      <c r="R57" s="22"/>
      <c r="S57" s="24">
        <f t="shared" si="11"/>
        <v>512998.31963005278</v>
      </c>
      <c r="T57" s="64">
        <f t="shared" si="11"/>
        <v>93265.16013430708</v>
      </c>
    </row>
    <row r="58" spans="1:20" x14ac:dyDescent="0.25">
      <c r="A58" s="25">
        <f t="shared" si="4"/>
        <v>37</v>
      </c>
      <c r="B58" s="28">
        <f t="shared" si="7"/>
        <v>45658</v>
      </c>
      <c r="C58" s="26">
        <f t="shared" si="8"/>
        <v>31</v>
      </c>
      <c r="D58" s="22">
        <f t="shared" si="0"/>
        <v>24318.057116359134</v>
      </c>
      <c r="E58" s="22">
        <f t="shared" si="1"/>
        <v>17350.719587977255</v>
      </c>
      <c r="F58" s="22">
        <f t="shared" si="10"/>
        <v>6967.3375283818777</v>
      </c>
      <c r="G58" s="22"/>
      <c r="H58" s="22"/>
      <c r="I58" s="22"/>
      <c r="J58" s="22"/>
      <c r="K58" s="22"/>
      <c r="L58" s="22"/>
      <c r="M58" s="22"/>
      <c r="N58" s="22"/>
      <c r="O58" s="27" t="str">
        <f t="shared" si="6"/>
        <v/>
      </c>
      <c r="P58" s="22"/>
      <c r="Q58" s="22"/>
      <c r="R58" s="22"/>
      <c r="S58" s="24">
        <f t="shared" si="11"/>
        <v>495647.6000420755</v>
      </c>
      <c r="T58" s="64">
        <f t="shared" si="11"/>
        <v>86297.822605925205</v>
      </c>
    </row>
    <row r="59" spans="1:20" x14ac:dyDescent="0.25">
      <c r="A59" s="25">
        <f t="shared" si="4"/>
        <v>38</v>
      </c>
      <c r="B59" s="28">
        <f t="shared" si="7"/>
        <v>45689</v>
      </c>
      <c r="C59" s="26">
        <f t="shared" si="8"/>
        <v>31</v>
      </c>
      <c r="D59" s="22">
        <f t="shared" si="0"/>
        <v>24318.05711635913</v>
      </c>
      <c r="E59" s="22">
        <f t="shared" si="1"/>
        <v>17586.370105930066</v>
      </c>
      <c r="F59" s="22">
        <f t="shared" si="10"/>
        <v>6731.6870104290665</v>
      </c>
      <c r="G59" s="22"/>
      <c r="H59" s="22"/>
      <c r="I59" s="22"/>
      <c r="J59" s="22"/>
      <c r="K59" s="22"/>
      <c r="L59" s="22"/>
      <c r="M59" s="22"/>
      <c r="N59" s="22"/>
      <c r="O59" s="27" t="str">
        <f t="shared" si="6"/>
        <v/>
      </c>
      <c r="P59" s="22"/>
      <c r="Q59" s="22"/>
      <c r="R59" s="22"/>
      <c r="S59" s="24">
        <f t="shared" si="11"/>
        <v>478061.22993614542</v>
      </c>
      <c r="T59" s="64">
        <f t="shared" si="11"/>
        <v>79566.135595496133</v>
      </c>
    </row>
    <row r="60" spans="1:20" x14ac:dyDescent="0.25">
      <c r="A60" s="25">
        <f t="shared" si="4"/>
        <v>39</v>
      </c>
      <c r="B60" s="28">
        <f t="shared" si="7"/>
        <v>45717</v>
      </c>
      <c r="C60" s="26">
        <f t="shared" si="8"/>
        <v>28</v>
      </c>
      <c r="D60" s="22">
        <f t="shared" si="0"/>
        <v>24318.057116359134</v>
      </c>
      <c r="E60" s="22">
        <f t="shared" si="1"/>
        <v>18453.560100713101</v>
      </c>
      <c r="F60" s="22">
        <f t="shared" si="10"/>
        <v>5864.497015646034</v>
      </c>
      <c r="G60" s="22"/>
      <c r="H60" s="22"/>
      <c r="I60" s="22"/>
      <c r="J60" s="22"/>
      <c r="K60" s="22"/>
      <c r="L60" s="22"/>
      <c r="M60" s="22"/>
      <c r="N60" s="22"/>
      <c r="O60" s="27" t="str">
        <f t="shared" si="6"/>
        <v/>
      </c>
      <c r="P60" s="22"/>
      <c r="Q60" s="22"/>
      <c r="R60" s="22"/>
      <c r="S60" s="24">
        <f t="shared" si="11"/>
        <v>459607.66983543232</v>
      </c>
      <c r="T60" s="64">
        <f t="shared" si="11"/>
        <v>73701.6385798501</v>
      </c>
    </row>
    <row r="61" spans="1:20" x14ac:dyDescent="0.25">
      <c r="A61" s="25">
        <f t="shared" si="4"/>
        <v>40</v>
      </c>
      <c r="B61" s="28">
        <f t="shared" si="7"/>
        <v>45748</v>
      </c>
      <c r="C61" s="26">
        <f t="shared" si="8"/>
        <v>31</v>
      </c>
      <c r="D61" s="22">
        <f t="shared" si="0"/>
        <v>24318.057116359134</v>
      </c>
      <c r="E61" s="22">
        <f t="shared" si="1"/>
        <v>18075.849990445266</v>
      </c>
      <c r="F61" s="22">
        <f t="shared" si="10"/>
        <v>6242.2071259138675</v>
      </c>
      <c r="G61" s="22"/>
      <c r="H61" s="22"/>
      <c r="I61" s="22"/>
      <c r="J61" s="22"/>
      <c r="K61" s="22"/>
      <c r="L61" s="22"/>
      <c r="M61" s="22"/>
      <c r="N61" s="22"/>
      <c r="O61" s="27" t="str">
        <f t="shared" si="6"/>
        <v/>
      </c>
      <c r="P61" s="22"/>
      <c r="Q61" s="22"/>
      <c r="R61" s="22"/>
      <c r="S61" s="24">
        <f t="shared" si="11"/>
        <v>441531.81984498707</v>
      </c>
      <c r="T61" s="64">
        <f t="shared" si="11"/>
        <v>67459.431453936239</v>
      </c>
    </row>
    <row r="62" spans="1:20" x14ac:dyDescent="0.25">
      <c r="A62" s="25">
        <f t="shared" si="4"/>
        <v>41</v>
      </c>
      <c r="B62" s="28">
        <f t="shared" si="7"/>
        <v>45778</v>
      </c>
      <c r="C62" s="26">
        <f t="shared" si="8"/>
        <v>30</v>
      </c>
      <c r="D62" s="22">
        <f t="shared" si="0"/>
        <v>24318.05711635913</v>
      </c>
      <c r="E62" s="22">
        <f t="shared" si="1"/>
        <v>18514.791138111766</v>
      </c>
      <c r="F62" s="22">
        <f t="shared" si="10"/>
        <v>5803.2659782473656</v>
      </c>
      <c r="G62" s="22"/>
      <c r="H62" s="22"/>
      <c r="I62" s="22"/>
      <c r="J62" s="22"/>
      <c r="K62" s="22"/>
      <c r="L62" s="22"/>
      <c r="M62" s="22"/>
      <c r="N62" s="22"/>
      <c r="O62" s="27" t="str">
        <f t="shared" si="6"/>
        <v/>
      </c>
      <c r="P62" s="22"/>
      <c r="Q62" s="22"/>
      <c r="R62" s="22"/>
      <c r="S62" s="24">
        <f t="shared" si="11"/>
        <v>423017.02870687528</v>
      </c>
      <c r="T62" s="64">
        <f t="shared" si="11"/>
        <v>61656.165475688875</v>
      </c>
    </row>
    <row r="63" spans="1:20" x14ac:dyDescent="0.25">
      <c r="A63" s="25">
        <f t="shared" si="4"/>
        <v>42</v>
      </c>
      <c r="B63" s="28">
        <f t="shared" si="7"/>
        <v>45809</v>
      </c>
      <c r="C63" s="26">
        <f t="shared" si="8"/>
        <v>31</v>
      </c>
      <c r="D63" s="22">
        <f t="shared" si="0"/>
        <v>24318.05711635913</v>
      </c>
      <c r="E63" s="22">
        <f t="shared" si="1"/>
        <v>18572.809409934976</v>
      </c>
      <c r="F63" s="22">
        <f t="shared" si="10"/>
        <v>5745.2477064241557</v>
      </c>
      <c r="G63" s="22"/>
      <c r="H63" s="22"/>
      <c r="I63" s="22"/>
      <c r="J63" s="22"/>
      <c r="K63" s="22"/>
      <c r="L63" s="22"/>
      <c r="M63" s="22"/>
      <c r="N63" s="22"/>
      <c r="O63" s="27" t="str">
        <f t="shared" si="6"/>
        <v/>
      </c>
      <c r="P63" s="22"/>
      <c r="Q63" s="22"/>
      <c r="R63" s="22"/>
      <c r="S63" s="24">
        <f t="shared" si="11"/>
        <v>404444.21929694031</v>
      </c>
      <c r="T63" s="64">
        <f t="shared" si="11"/>
        <v>55910.917769264721</v>
      </c>
    </row>
    <row r="64" spans="1:20" x14ac:dyDescent="0.25">
      <c r="A64" s="25">
        <f t="shared" si="4"/>
        <v>43</v>
      </c>
      <c r="B64" s="28">
        <f t="shared" si="7"/>
        <v>45839</v>
      </c>
      <c r="C64" s="26">
        <f t="shared" si="8"/>
        <v>30</v>
      </c>
      <c r="D64" s="22">
        <f t="shared" si="0"/>
        <v>24318.057116359138</v>
      </c>
      <c r="E64" s="22">
        <f t="shared" si="1"/>
        <v>19002.251386278869</v>
      </c>
      <c r="F64" s="22">
        <f t="shared" si="10"/>
        <v>5315.8057300802666</v>
      </c>
      <c r="G64" s="22"/>
      <c r="H64" s="22"/>
      <c r="I64" s="22"/>
      <c r="J64" s="22"/>
      <c r="K64" s="22"/>
      <c r="L64" s="22"/>
      <c r="M64" s="22"/>
      <c r="N64" s="22"/>
      <c r="O64" s="27" t="str">
        <f t="shared" si="6"/>
        <v/>
      </c>
      <c r="P64" s="22"/>
      <c r="Q64" s="22"/>
      <c r="R64" s="22"/>
      <c r="S64" s="24">
        <f t="shared" si="11"/>
        <v>385441.96791066142</v>
      </c>
      <c r="T64" s="64">
        <f t="shared" si="11"/>
        <v>50595.112039184452</v>
      </c>
    </row>
    <row r="65" spans="1:20" x14ac:dyDescent="0.25">
      <c r="A65" s="25">
        <f t="shared" si="4"/>
        <v>44</v>
      </c>
      <c r="B65" s="28">
        <f t="shared" si="7"/>
        <v>45870</v>
      </c>
      <c r="C65" s="26">
        <f t="shared" si="8"/>
        <v>31</v>
      </c>
      <c r="D65" s="22">
        <f t="shared" si="0"/>
        <v>24318.05711635913</v>
      </c>
      <c r="E65" s="22">
        <f t="shared" si="1"/>
        <v>19083.138822720357</v>
      </c>
      <c r="F65" s="22">
        <f t="shared" si="10"/>
        <v>5234.9182936387751</v>
      </c>
      <c r="G65" s="22"/>
      <c r="H65" s="22"/>
      <c r="I65" s="22"/>
      <c r="J65" s="22"/>
      <c r="K65" s="22"/>
      <c r="L65" s="22"/>
      <c r="M65" s="22"/>
      <c r="N65" s="22"/>
      <c r="O65" s="27" t="str">
        <f t="shared" si="6"/>
        <v/>
      </c>
      <c r="P65" s="22"/>
      <c r="Q65" s="22"/>
      <c r="R65" s="22"/>
      <c r="S65" s="24">
        <f t="shared" si="11"/>
        <v>366358.82908794109</v>
      </c>
      <c r="T65" s="64">
        <f t="shared" si="11"/>
        <v>45360.193745545679</v>
      </c>
    </row>
    <row r="66" spans="1:20" x14ac:dyDescent="0.25">
      <c r="A66" s="25">
        <f t="shared" si="4"/>
        <v>45</v>
      </c>
      <c r="B66" s="28">
        <f t="shared" si="7"/>
        <v>45901</v>
      </c>
      <c r="C66" s="26">
        <f t="shared" si="8"/>
        <v>31</v>
      </c>
      <c r="D66" s="22">
        <f t="shared" si="0"/>
        <v>24318.057116359134</v>
      </c>
      <c r="E66" s="22">
        <f t="shared" si="1"/>
        <v>19342.318364233757</v>
      </c>
      <c r="F66" s="22">
        <f t="shared" si="10"/>
        <v>4975.7387521253777</v>
      </c>
      <c r="G66" s="22"/>
      <c r="H66" s="22"/>
      <c r="I66" s="22"/>
      <c r="J66" s="22"/>
      <c r="K66" s="22"/>
      <c r="L66" s="22"/>
      <c r="M66" s="22"/>
      <c r="N66" s="22"/>
      <c r="O66" s="27" t="str">
        <f t="shared" si="6"/>
        <v/>
      </c>
      <c r="P66" s="22"/>
      <c r="Q66" s="22"/>
      <c r="R66" s="22"/>
      <c r="S66" s="24">
        <f t="shared" si="11"/>
        <v>347016.51072370732</v>
      </c>
      <c r="T66" s="64">
        <f t="shared" si="11"/>
        <v>40384.454993420302</v>
      </c>
    </row>
    <row r="67" spans="1:20" x14ac:dyDescent="0.25">
      <c r="A67" s="25">
        <f t="shared" si="4"/>
        <v>46</v>
      </c>
      <c r="B67" s="28">
        <f t="shared" si="7"/>
        <v>45931</v>
      </c>
      <c r="C67" s="26">
        <f t="shared" si="8"/>
        <v>30</v>
      </c>
      <c r="D67" s="22">
        <f t="shared" si="0"/>
        <v>24318.057116359134</v>
      </c>
      <c r="E67" s="22">
        <f t="shared" si="1"/>
        <v>19757.051498961009</v>
      </c>
      <c r="F67" s="22">
        <f t="shared" si="10"/>
        <v>4561.0056173981247</v>
      </c>
      <c r="G67" s="22"/>
      <c r="H67" s="22"/>
      <c r="I67" s="22"/>
      <c r="J67" s="22"/>
      <c r="K67" s="22"/>
      <c r="L67" s="22"/>
      <c r="M67" s="22"/>
      <c r="N67" s="22"/>
      <c r="O67" s="27" t="str">
        <f t="shared" si="6"/>
        <v/>
      </c>
      <c r="P67" s="22"/>
      <c r="Q67" s="22"/>
      <c r="R67" s="22"/>
      <c r="S67" s="24">
        <f t="shared" si="11"/>
        <v>327259.45922474633</v>
      </c>
      <c r="T67" s="64">
        <f t="shared" si="11"/>
        <v>35823.449376022181</v>
      </c>
    </row>
    <row r="68" spans="1:20" x14ac:dyDescent="0.25">
      <c r="A68" s="25">
        <f t="shared" si="4"/>
        <v>47</v>
      </c>
      <c r="B68" s="28">
        <f t="shared" si="7"/>
        <v>45962</v>
      </c>
      <c r="C68" s="26">
        <f t="shared" si="8"/>
        <v>31</v>
      </c>
      <c r="D68" s="22">
        <f t="shared" si="0"/>
        <v>24318.057116359134</v>
      </c>
      <c r="E68" s="22">
        <f t="shared" si="1"/>
        <v>19873.350331707596</v>
      </c>
      <c r="F68" s="22">
        <f t="shared" si="10"/>
        <v>4444.7067846515383</v>
      </c>
      <c r="G68" s="22"/>
      <c r="H68" s="22"/>
      <c r="I68" s="22"/>
      <c r="J68" s="22"/>
      <c r="K68" s="22"/>
      <c r="L68" s="22"/>
      <c r="M68" s="22"/>
      <c r="N68" s="22"/>
      <c r="O68" s="27" t="str">
        <f t="shared" si="6"/>
        <v/>
      </c>
      <c r="P68" s="22"/>
      <c r="Q68" s="22"/>
      <c r="R68" s="22"/>
      <c r="S68" s="24">
        <f t="shared" si="11"/>
        <v>307386.1088930387</v>
      </c>
      <c r="T68" s="64">
        <f t="shared" si="11"/>
        <v>31378.742591370643</v>
      </c>
    </row>
    <row r="69" spans="1:20" x14ac:dyDescent="0.25">
      <c r="A69" s="25">
        <f t="shared" si="4"/>
        <v>48</v>
      </c>
      <c r="B69" s="28">
        <f t="shared" si="7"/>
        <v>45992</v>
      </c>
      <c r="C69" s="26">
        <f t="shared" si="8"/>
        <v>30</v>
      </c>
      <c r="D69" s="22">
        <f t="shared" si="0"/>
        <v>24318.05711635913</v>
      </c>
      <c r="E69" s="22">
        <f t="shared" si="1"/>
        <v>20277.933012617112</v>
      </c>
      <c r="F69" s="22">
        <f t="shared" si="10"/>
        <v>4040.1241037420205</v>
      </c>
      <c r="G69" s="22"/>
      <c r="H69" s="22"/>
      <c r="I69" s="22"/>
      <c r="J69" s="22"/>
      <c r="K69" s="22"/>
      <c r="L69" s="22"/>
      <c r="M69" s="22"/>
      <c r="N69" s="22"/>
      <c r="O69" s="27">
        <f t="shared" si="6"/>
        <v>0</v>
      </c>
      <c r="P69" s="22"/>
      <c r="Q69" s="22"/>
      <c r="R69" s="22"/>
      <c r="S69" s="24">
        <f t="shared" si="11"/>
        <v>287108.17588042159</v>
      </c>
      <c r="T69" s="64">
        <f t="shared" si="11"/>
        <v>27338.618487628621</v>
      </c>
    </row>
    <row r="70" spans="1:20" x14ac:dyDescent="0.25">
      <c r="A70" s="25">
        <f t="shared" si="4"/>
        <v>49</v>
      </c>
      <c r="B70" s="28">
        <f t="shared" si="7"/>
        <v>46023</v>
      </c>
      <c r="C70" s="26">
        <f t="shared" si="8"/>
        <v>31</v>
      </c>
      <c r="D70" s="22">
        <f t="shared" si="0"/>
        <v>24318.057116359134</v>
      </c>
      <c r="E70" s="22">
        <f t="shared" si="1"/>
        <v>20418.668966395027</v>
      </c>
      <c r="F70" s="22">
        <f t="shared" si="10"/>
        <v>3899.3881499641052</v>
      </c>
      <c r="G70" s="22"/>
      <c r="H70" s="22"/>
      <c r="I70" s="22"/>
      <c r="J70" s="22"/>
      <c r="K70" s="22"/>
      <c r="L70" s="22"/>
      <c r="M70" s="22"/>
      <c r="N70" s="22"/>
      <c r="O70" s="27" t="str">
        <f t="shared" si="6"/>
        <v/>
      </c>
      <c r="P70" s="22"/>
      <c r="Q70" s="22"/>
      <c r="R70" s="22"/>
      <c r="S70" s="24">
        <f t="shared" si="11"/>
        <v>266689.50691402657</v>
      </c>
      <c r="T70" s="64">
        <f t="shared" si="11"/>
        <v>23439.230337664514</v>
      </c>
    </row>
    <row r="71" spans="1:20" x14ac:dyDescent="0.25">
      <c r="A71" s="25">
        <f t="shared" si="4"/>
        <v>50</v>
      </c>
      <c r="B71" s="28">
        <f t="shared" si="7"/>
        <v>46054</v>
      </c>
      <c r="C71" s="26">
        <f t="shared" si="8"/>
        <v>31</v>
      </c>
      <c r="D71" s="22">
        <f t="shared" si="0"/>
        <v>24318.057116359134</v>
      </c>
      <c r="E71" s="22">
        <f t="shared" si="1"/>
        <v>20695.987142937523</v>
      </c>
      <c r="F71" s="22">
        <f t="shared" si="10"/>
        <v>3622.0699734216091</v>
      </c>
      <c r="G71" s="22"/>
      <c r="H71" s="22"/>
      <c r="I71" s="22"/>
      <c r="J71" s="22"/>
      <c r="K71" s="22"/>
      <c r="L71" s="22"/>
      <c r="M71" s="22"/>
      <c r="N71" s="22"/>
      <c r="O71" s="27" t="str">
        <f t="shared" si="6"/>
        <v/>
      </c>
      <c r="P71" s="22"/>
      <c r="Q71" s="22"/>
      <c r="R71" s="22"/>
      <c r="S71" s="24">
        <f t="shared" ref="S71:T82" si="12">IF(S70=0,0,S70-E71)</f>
        <v>245993.51977108905</v>
      </c>
      <c r="T71" s="64">
        <f t="shared" si="12"/>
        <v>19817.160364242904</v>
      </c>
    </row>
    <row r="72" spans="1:20" x14ac:dyDescent="0.25">
      <c r="A72" s="25">
        <f t="shared" si="4"/>
        <v>51</v>
      </c>
      <c r="B72" s="28">
        <f t="shared" si="7"/>
        <v>46082</v>
      </c>
      <c r="C72" s="26">
        <f t="shared" si="8"/>
        <v>28</v>
      </c>
      <c r="D72" s="22">
        <f t="shared" si="0"/>
        <v>24318.057116359134</v>
      </c>
      <c r="E72" s="22">
        <f t="shared" si="1"/>
        <v>21300.392908871512</v>
      </c>
      <c r="F72" s="22">
        <f t="shared" si="10"/>
        <v>3017.6642074876204</v>
      </c>
      <c r="G72" s="22"/>
      <c r="H72" s="22"/>
      <c r="I72" s="22"/>
      <c r="J72" s="22"/>
      <c r="K72" s="22"/>
      <c r="L72" s="22"/>
      <c r="M72" s="22"/>
      <c r="N72" s="22"/>
      <c r="O72" s="27" t="str">
        <f t="shared" si="6"/>
        <v/>
      </c>
      <c r="P72" s="22"/>
      <c r="Q72" s="22"/>
      <c r="R72" s="22"/>
      <c r="S72" s="24">
        <f t="shared" si="12"/>
        <v>224693.12686221753</v>
      </c>
      <c r="T72" s="64">
        <f t="shared" si="12"/>
        <v>16799.496156755282</v>
      </c>
    </row>
    <row r="73" spans="1:20" x14ac:dyDescent="0.25">
      <c r="A73" s="25">
        <f t="shared" si="4"/>
        <v>52</v>
      </c>
      <c r="B73" s="28">
        <f t="shared" si="7"/>
        <v>46113</v>
      </c>
      <c r="C73" s="26">
        <f t="shared" si="8"/>
        <v>31</v>
      </c>
      <c r="D73" s="22">
        <f t="shared" si="0"/>
        <v>24318.057116359134</v>
      </c>
      <c r="E73" s="22">
        <f t="shared" si="1"/>
        <v>21266.365141450595</v>
      </c>
      <c r="F73" s="22">
        <f t="shared" si="10"/>
        <v>3051.6919749085405</v>
      </c>
      <c r="G73" s="22"/>
      <c r="H73" s="22"/>
      <c r="I73" s="22"/>
      <c r="J73" s="22"/>
      <c r="K73" s="22"/>
      <c r="L73" s="22"/>
      <c r="M73" s="22"/>
      <c r="N73" s="22"/>
      <c r="O73" s="27" t="str">
        <f t="shared" si="6"/>
        <v/>
      </c>
      <c r="P73" s="22"/>
      <c r="Q73" s="22"/>
      <c r="R73" s="22"/>
      <c r="S73" s="24">
        <f t="shared" si="12"/>
        <v>203426.76172076692</v>
      </c>
      <c r="T73" s="64">
        <f t="shared" si="12"/>
        <v>13747.804181846741</v>
      </c>
    </row>
    <row r="74" spans="1:20" x14ac:dyDescent="0.25">
      <c r="A74" s="25">
        <f t="shared" si="4"/>
        <v>53</v>
      </c>
      <c r="B74" s="28">
        <f t="shared" si="7"/>
        <v>46143</v>
      </c>
      <c r="C74" s="26">
        <f t="shared" si="8"/>
        <v>30</v>
      </c>
      <c r="D74" s="22">
        <f t="shared" si="0"/>
        <v>24318.057116359134</v>
      </c>
      <c r="E74" s="22">
        <f t="shared" si="1"/>
        <v>21644.320927258144</v>
      </c>
      <c r="F74" s="22">
        <f t="shared" si="10"/>
        <v>2673.7361891009891</v>
      </c>
      <c r="G74" s="22"/>
      <c r="H74" s="22"/>
      <c r="I74" s="22"/>
      <c r="J74" s="22"/>
      <c r="K74" s="22"/>
      <c r="L74" s="22"/>
      <c r="M74" s="22"/>
      <c r="N74" s="22"/>
      <c r="O74" s="27" t="str">
        <f t="shared" si="6"/>
        <v/>
      </c>
      <c r="P74" s="22"/>
      <c r="Q74" s="22"/>
      <c r="R74" s="22"/>
      <c r="S74" s="24">
        <f t="shared" si="12"/>
        <v>181782.44079350878</v>
      </c>
      <c r="T74" s="64">
        <f t="shared" si="12"/>
        <v>11074.067992745751</v>
      </c>
    </row>
    <row r="75" spans="1:20" x14ac:dyDescent="0.25">
      <c r="A75" s="25">
        <f t="shared" si="4"/>
        <v>54</v>
      </c>
      <c r="B75" s="28">
        <f t="shared" si="7"/>
        <v>46174</v>
      </c>
      <c r="C75" s="26">
        <f t="shared" si="8"/>
        <v>31</v>
      </c>
      <c r="D75" s="22">
        <f t="shared" si="0"/>
        <v>24318.057116359134</v>
      </c>
      <c r="E75" s="22">
        <f t="shared" si="1"/>
        <v>21849.160877761642</v>
      </c>
      <c r="F75" s="22">
        <f t="shared" si="10"/>
        <v>2468.8962385974905</v>
      </c>
      <c r="G75" s="22"/>
      <c r="H75" s="22"/>
      <c r="I75" s="22"/>
      <c r="J75" s="22"/>
      <c r="K75" s="22"/>
      <c r="L75" s="22"/>
      <c r="M75" s="22"/>
      <c r="N75" s="22"/>
      <c r="O75" s="27" t="str">
        <f t="shared" si="6"/>
        <v/>
      </c>
      <c r="P75" s="22"/>
      <c r="Q75" s="22"/>
      <c r="R75" s="22"/>
      <c r="S75" s="24">
        <f t="shared" si="12"/>
        <v>159933.27991574715</v>
      </c>
      <c r="T75" s="64">
        <f t="shared" si="12"/>
        <v>8605.1717541482612</v>
      </c>
    </row>
    <row r="76" spans="1:20" x14ac:dyDescent="0.25">
      <c r="A76" s="25">
        <f t="shared" si="4"/>
        <v>55</v>
      </c>
      <c r="B76" s="28">
        <f t="shared" si="7"/>
        <v>46204</v>
      </c>
      <c r="C76" s="26">
        <f t="shared" si="8"/>
        <v>30</v>
      </c>
      <c r="D76" s="22">
        <f t="shared" si="0"/>
        <v>24318.057116359134</v>
      </c>
      <c r="E76" s="22">
        <f t="shared" si="1"/>
        <v>22215.976766973628</v>
      </c>
      <c r="F76" s="22">
        <f t="shared" si="10"/>
        <v>2102.0803493855046</v>
      </c>
      <c r="G76" s="22"/>
      <c r="H76" s="22"/>
      <c r="I76" s="22"/>
      <c r="J76" s="22"/>
      <c r="K76" s="22"/>
      <c r="L76" s="22"/>
      <c r="M76" s="22"/>
      <c r="N76" s="22"/>
      <c r="O76" s="27" t="str">
        <f t="shared" si="6"/>
        <v/>
      </c>
      <c r="P76" s="22"/>
      <c r="Q76" s="22"/>
      <c r="R76" s="22"/>
      <c r="S76" s="24">
        <f t="shared" si="12"/>
        <v>137717.30314877353</v>
      </c>
      <c r="T76" s="64">
        <f t="shared" si="12"/>
        <v>6503.0914047627566</v>
      </c>
    </row>
    <row r="77" spans="1:20" x14ac:dyDescent="0.25">
      <c r="A77" s="25">
        <f t="shared" si="4"/>
        <v>56</v>
      </c>
      <c r="B77" s="28">
        <f t="shared" si="7"/>
        <v>46235</v>
      </c>
      <c r="C77" s="26">
        <f t="shared" si="8"/>
        <v>31</v>
      </c>
      <c r="D77" s="22">
        <f t="shared" si="0"/>
        <v>24318.057116359134</v>
      </c>
      <c r="E77" s="22">
        <f t="shared" si="1"/>
        <v>22447.635912586087</v>
      </c>
      <c r="F77" s="22">
        <f t="shared" si="10"/>
        <v>1870.4212037730467</v>
      </c>
      <c r="G77" s="22"/>
      <c r="H77" s="22"/>
      <c r="I77" s="22"/>
      <c r="J77" s="22"/>
      <c r="K77" s="22"/>
      <c r="L77" s="22"/>
      <c r="M77" s="22"/>
      <c r="N77" s="22"/>
      <c r="O77" s="27" t="str">
        <f t="shared" si="6"/>
        <v/>
      </c>
      <c r="P77" s="22"/>
      <c r="Q77" s="22"/>
      <c r="R77" s="22"/>
      <c r="S77" s="24">
        <f t="shared" si="12"/>
        <v>115269.66723618744</v>
      </c>
      <c r="T77" s="64">
        <f t="shared" si="12"/>
        <v>4632.6702009897099</v>
      </c>
    </row>
    <row r="78" spans="1:20" x14ac:dyDescent="0.25">
      <c r="A78" s="25">
        <f t="shared" si="4"/>
        <v>57</v>
      </c>
      <c r="B78" s="28">
        <f t="shared" si="7"/>
        <v>46266</v>
      </c>
      <c r="C78" s="26">
        <f t="shared" si="8"/>
        <v>31</v>
      </c>
      <c r="D78" s="22">
        <f t="shared" si="0"/>
        <v>24318.057116359134</v>
      </c>
      <c r="E78" s="22">
        <f t="shared" si="1"/>
        <v>22752.510704827124</v>
      </c>
      <c r="F78" s="22">
        <f t="shared" si="10"/>
        <v>1565.546411532009</v>
      </c>
      <c r="G78" s="22"/>
      <c r="H78" s="22"/>
      <c r="I78" s="22"/>
      <c r="J78" s="22"/>
      <c r="K78" s="22"/>
      <c r="L78" s="22"/>
      <c r="M78" s="22"/>
      <c r="N78" s="22"/>
      <c r="O78" s="27" t="str">
        <f t="shared" si="6"/>
        <v/>
      </c>
      <c r="P78" s="22"/>
      <c r="Q78" s="22"/>
      <c r="R78" s="22"/>
      <c r="S78" s="24">
        <f t="shared" si="12"/>
        <v>92517.156531360321</v>
      </c>
      <c r="T78" s="64">
        <f t="shared" si="12"/>
        <v>3067.1237894577007</v>
      </c>
    </row>
    <row r="79" spans="1:20" x14ac:dyDescent="0.25">
      <c r="A79" s="25">
        <f t="shared" si="4"/>
        <v>58</v>
      </c>
      <c r="B79" s="28">
        <f t="shared" si="7"/>
        <v>46296</v>
      </c>
      <c r="C79" s="26">
        <f t="shared" si="8"/>
        <v>30</v>
      </c>
      <c r="D79" s="22">
        <f t="shared" si="0"/>
        <v>24318.057116359134</v>
      </c>
      <c r="E79" s="22">
        <f t="shared" si="1"/>
        <v>23102.059440152865</v>
      </c>
      <c r="F79" s="22">
        <f t="shared" si="10"/>
        <v>1215.9976762062695</v>
      </c>
      <c r="G79" s="22"/>
      <c r="H79" s="22"/>
      <c r="I79" s="22"/>
      <c r="J79" s="22"/>
      <c r="K79" s="22"/>
      <c r="L79" s="22"/>
      <c r="M79" s="22"/>
      <c r="N79" s="22"/>
      <c r="O79" s="27" t="str">
        <f t="shared" si="6"/>
        <v/>
      </c>
      <c r="P79" s="22"/>
      <c r="Q79" s="22"/>
      <c r="R79" s="22"/>
      <c r="S79" s="24">
        <f t="shared" si="12"/>
        <v>69415.097091207455</v>
      </c>
      <c r="T79" s="64">
        <f t="shared" si="12"/>
        <v>1851.1261132514312</v>
      </c>
    </row>
    <row r="80" spans="1:20" x14ac:dyDescent="0.25">
      <c r="A80" s="25">
        <f t="shared" si="4"/>
        <v>59</v>
      </c>
      <c r="B80" s="28">
        <f t="shared" si="7"/>
        <v>46327</v>
      </c>
      <c r="C80" s="26">
        <f t="shared" si="8"/>
        <v>31</v>
      </c>
      <c r="D80" s="22">
        <f t="shared" si="0"/>
        <v>24318.057116359134</v>
      </c>
      <c r="E80" s="22">
        <f t="shared" si="1"/>
        <v>23375.289094528933</v>
      </c>
      <c r="F80" s="22">
        <f t="shared" si="10"/>
        <v>942.76802183019993</v>
      </c>
      <c r="G80" s="22"/>
      <c r="H80" s="22"/>
      <c r="I80" s="22"/>
      <c r="J80" s="22"/>
      <c r="K80" s="22"/>
      <c r="L80" s="22"/>
      <c r="M80" s="22"/>
      <c r="N80" s="22"/>
      <c r="O80" s="27" t="str">
        <f t="shared" si="6"/>
        <v/>
      </c>
      <c r="P80" s="22"/>
      <c r="Q80" s="22"/>
      <c r="R80" s="22"/>
      <c r="S80" s="24">
        <f t="shared" si="12"/>
        <v>46039.807996678523</v>
      </c>
      <c r="T80" s="64">
        <f t="shared" si="12"/>
        <v>908.35809142123128</v>
      </c>
    </row>
    <row r="81" spans="1:20" x14ac:dyDescent="0.25">
      <c r="A81" s="25">
        <f t="shared" si="4"/>
        <v>60</v>
      </c>
      <c r="B81" s="28">
        <f t="shared" si="7"/>
        <v>46357</v>
      </c>
      <c r="C81" s="26">
        <f t="shared" si="8"/>
        <v>30</v>
      </c>
      <c r="D81" s="22">
        <f t="shared" si="0"/>
        <v>24318.057116359134</v>
      </c>
      <c r="E81" s="22">
        <f t="shared" si="1"/>
        <v>23712.933681572558</v>
      </c>
      <c r="F81" s="22">
        <f t="shared" si="10"/>
        <v>605.12343478657431</v>
      </c>
      <c r="G81" s="22"/>
      <c r="H81" s="22"/>
      <c r="I81" s="22"/>
      <c r="J81" s="22"/>
      <c r="K81" s="22"/>
      <c r="L81" s="22"/>
      <c r="M81" s="22"/>
      <c r="N81" s="22"/>
      <c r="O81" s="27" t="str">
        <f t="shared" si="6"/>
        <v/>
      </c>
      <c r="P81" s="22"/>
      <c r="Q81" s="22"/>
      <c r="R81" s="22"/>
      <c r="S81" s="24">
        <f t="shared" si="12"/>
        <v>22326.874315105964</v>
      </c>
      <c r="T81" s="64">
        <f t="shared" si="12"/>
        <v>303.23465663465697</v>
      </c>
    </row>
    <row r="82" spans="1:20" x14ac:dyDescent="0.25">
      <c r="A82" s="25">
        <f t="shared" si="4"/>
        <v>61</v>
      </c>
      <c r="B82" s="28">
        <f>F10</f>
        <v>46387</v>
      </c>
      <c r="C82" s="26">
        <f>B82-B81+1</f>
        <v>31</v>
      </c>
      <c r="D82" s="22">
        <f t="shared" si="0"/>
        <v>22630.108971740483</v>
      </c>
      <c r="E82" s="22">
        <f t="shared" si="1"/>
        <v>22326.874315105964</v>
      </c>
      <c r="F82" s="22">
        <f t="shared" si="10"/>
        <v>303.23465663451697</v>
      </c>
      <c r="G82" s="22"/>
      <c r="H82" s="22"/>
      <c r="I82" s="22"/>
      <c r="J82" s="22"/>
      <c r="K82" s="22"/>
      <c r="L82" s="22"/>
      <c r="M82" s="22"/>
      <c r="N82" s="22"/>
      <c r="O82" s="27" t="str">
        <f t="shared" si="6"/>
        <v/>
      </c>
      <c r="P82" s="22"/>
      <c r="Q82" s="22"/>
      <c r="R82" s="22"/>
      <c r="S82" s="24">
        <f t="shared" si="12"/>
        <v>0</v>
      </c>
      <c r="T82" s="64">
        <f t="shared" si="12"/>
        <v>1.4000534065417014E-10</v>
      </c>
    </row>
    <row r="83" spans="1:20" s="12" customFormat="1" ht="15.75" thickBot="1" x14ac:dyDescent="0.3">
      <c r="A83" s="29" t="s">
        <v>44</v>
      </c>
      <c r="B83" s="30"/>
      <c r="C83" s="31">
        <f>SUM(C23:C82)</f>
        <v>1825</v>
      </c>
      <c r="D83" s="32">
        <f>SUM(D23:D82)</f>
        <v>1457395.4788369308</v>
      </c>
      <c r="E83" s="32">
        <f>SUM(E23:E82)</f>
        <v>1000000.0000000001</v>
      </c>
      <c r="F83" s="32">
        <f t="shared" ref="F83:P83" si="13">SUM(F22:F82)</f>
        <v>457395.47883692931</v>
      </c>
      <c r="G83" s="32">
        <f t="shared" si="13"/>
        <v>0</v>
      </c>
      <c r="H83" s="32">
        <f t="shared" si="13"/>
        <v>0</v>
      </c>
      <c r="I83" s="32">
        <f t="shared" si="13"/>
        <v>0</v>
      </c>
      <c r="J83" s="32">
        <f t="shared" si="13"/>
        <v>0</v>
      </c>
      <c r="K83" s="32">
        <f t="shared" si="13"/>
        <v>0</v>
      </c>
      <c r="L83" s="32">
        <f t="shared" si="13"/>
        <v>0</v>
      </c>
      <c r="M83" s="32">
        <f t="shared" si="13"/>
        <v>0</v>
      </c>
      <c r="N83" s="32">
        <f t="shared" si="13"/>
        <v>0</v>
      </c>
      <c r="O83" s="32">
        <f t="shared" si="13"/>
        <v>0</v>
      </c>
      <c r="P83" s="32">
        <f t="shared" si="13"/>
        <v>0</v>
      </c>
      <c r="Q83" s="33">
        <f ca="1">XIRR(OFFSET($D$22,0,0,COUNT(A22:A82),1),OFFSET($B$22,0,0,COUNT(A22:A82),1))*100</f>
        <v>17.194212079048157</v>
      </c>
      <c r="R83" s="32">
        <f>SUM(E83:P83)</f>
        <v>1457395.4788369294</v>
      </c>
      <c r="S83" s="34"/>
    </row>
    <row r="84" spans="1:20" ht="21.75" customHeight="1" x14ac:dyDescent="0.25">
      <c r="A84" s="35"/>
      <c r="B84" s="36"/>
      <c r="C84" s="37"/>
      <c r="D84" s="38"/>
      <c r="E84" s="38"/>
      <c r="F84" s="38"/>
      <c r="G84" s="38"/>
      <c r="H84" s="38"/>
      <c r="I84" s="38"/>
      <c r="J84" s="38"/>
      <c r="K84" s="38"/>
      <c r="L84" s="38"/>
      <c r="M84" s="38"/>
      <c r="N84" s="38"/>
      <c r="O84" s="38"/>
      <c r="P84" s="38"/>
      <c r="Q84" s="39"/>
      <c r="R84" s="39"/>
      <c r="S84" s="39"/>
    </row>
    <row r="85" spans="1:20" s="13" customFormat="1" ht="32.25" customHeight="1" x14ac:dyDescent="0.25">
      <c r="A85" s="80" t="s">
        <v>33</v>
      </c>
      <c r="B85" s="80"/>
      <c r="C85" s="80"/>
      <c r="D85" s="80"/>
      <c r="E85" s="80"/>
      <c r="F85" s="80"/>
      <c r="G85" s="80"/>
      <c r="H85" s="80"/>
      <c r="I85" s="80"/>
      <c r="J85" s="80"/>
      <c r="K85" s="80"/>
      <c r="L85" s="80"/>
      <c r="M85" s="80"/>
      <c r="N85" s="80"/>
      <c r="O85" s="80"/>
      <c r="P85" s="80"/>
      <c r="Q85" s="80"/>
      <c r="R85" s="1">
        <f>SUM(F83:P83)</f>
        <v>457395.47883692931</v>
      </c>
      <c r="S85" s="40"/>
    </row>
    <row r="86" spans="1:20" s="13" customFormat="1" ht="15.75" x14ac:dyDescent="0.25">
      <c r="A86" s="80" t="s">
        <v>23</v>
      </c>
      <c r="B86" s="80"/>
      <c r="C86" s="80"/>
      <c r="D86" s="80"/>
      <c r="E86" s="80"/>
      <c r="F86" s="80"/>
      <c r="G86" s="80"/>
      <c r="H86" s="80"/>
      <c r="I86" s="80"/>
      <c r="J86" s="80"/>
      <c r="K86" s="80"/>
      <c r="L86" s="80"/>
      <c r="M86" s="80"/>
      <c r="N86" s="80"/>
      <c r="O86" s="80"/>
      <c r="P86" s="80"/>
      <c r="Q86" s="80"/>
      <c r="R86" s="1">
        <f>SUM(G83:I83)</f>
        <v>0</v>
      </c>
      <c r="S86" s="40"/>
    </row>
    <row r="87" spans="1:20" s="13" customFormat="1" ht="15.75" x14ac:dyDescent="0.25">
      <c r="A87" s="80" t="s">
        <v>47</v>
      </c>
      <c r="B87" s="80"/>
      <c r="C87" s="80"/>
      <c r="D87" s="80"/>
      <c r="E87" s="80"/>
      <c r="F87" s="80"/>
      <c r="G87" s="80"/>
      <c r="H87" s="80"/>
      <c r="I87" s="80"/>
      <c r="J87" s="80"/>
      <c r="K87" s="80"/>
      <c r="L87" s="80"/>
      <c r="M87" s="80"/>
      <c r="N87" s="80"/>
      <c r="O87" s="80"/>
      <c r="P87" s="80"/>
      <c r="Q87" s="80"/>
      <c r="R87" s="1">
        <f>SUM(J83:K83)</f>
        <v>0</v>
      </c>
      <c r="S87" s="40"/>
    </row>
    <row r="88" spans="1:20" s="13" customFormat="1" ht="15.75" x14ac:dyDescent="0.25">
      <c r="A88" s="80" t="s">
        <v>46</v>
      </c>
      <c r="B88" s="80"/>
      <c r="C88" s="80"/>
      <c r="D88" s="80"/>
      <c r="E88" s="80"/>
      <c r="F88" s="80"/>
      <c r="G88" s="80"/>
      <c r="H88" s="80"/>
      <c r="I88" s="80"/>
      <c r="J88" s="80"/>
      <c r="K88" s="80"/>
      <c r="L88" s="80"/>
      <c r="M88" s="80"/>
      <c r="N88" s="80"/>
      <c r="O88" s="80"/>
      <c r="P88" s="80"/>
      <c r="Q88" s="80"/>
      <c r="R88" s="1">
        <f>SUM(L83:P83)</f>
        <v>0</v>
      </c>
      <c r="S88" s="40"/>
    </row>
    <row r="89" spans="1:20" s="13" customFormat="1" ht="15.75" x14ac:dyDescent="0.25">
      <c r="A89" s="80" t="s">
        <v>48</v>
      </c>
      <c r="B89" s="80"/>
      <c r="C89" s="80"/>
      <c r="D89" s="80"/>
      <c r="E89" s="80"/>
      <c r="F89" s="80"/>
      <c r="G89" s="80"/>
      <c r="H89" s="80"/>
      <c r="I89" s="80"/>
      <c r="J89" s="80"/>
      <c r="K89" s="80"/>
      <c r="L89" s="80"/>
      <c r="M89" s="80"/>
      <c r="N89" s="80"/>
      <c r="O89" s="80"/>
      <c r="P89" s="80"/>
      <c r="Q89" s="80"/>
      <c r="R89" s="1">
        <f>R83</f>
        <v>1457395.4788369294</v>
      </c>
      <c r="S89" s="40"/>
    </row>
    <row r="90" spans="1:20" s="13" customFormat="1" ht="15.75" x14ac:dyDescent="0.25">
      <c r="A90" s="80" t="s">
        <v>49</v>
      </c>
      <c r="B90" s="80"/>
      <c r="C90" s="80"/>
      <c r="D90" s="80"/>
      <c r="E90" s="80"/>
      <c r="F90" s="80"/>
      <c r="G90" s="80"/>
      <c r="H90" s="80"/>
      <c r="I90" s="80"/>
      <c r="J90" s="80"/>
      <c r="K90" s="80"/>
      <c r="L90" s="80"/>
      <c r="M90" s="80"/>
      <c r="N90" s="80"/>
      <c r="O90" s="80"/>
      <c r="P90" s="80"/>
      <c r="Q90" s="80"/>
      <c r="R90" s="2">
        <f ca="1">Q83</f>
        <v>17.194212079048157</v>
      </c>
      <c r="S90" s="40"/>
    </row>
    <row r="91" spans="1:20" s="13" customFormat="1" ht="54.75" customHeight="1" x14ac:dyDescent="0.25">
      <c r="A91" s="81" t="s">
        <v>58</v>
      </c>
      <c r="B91" s="82"/>
      <c r="C91" s="82"/>
      <c r="D91" s="82"/>
      <c r="E91" s="82"/>
      <c r="F91" s="82"/>
      <c r="G91" s="82"/>
      <c r="H91" s="82"/>
      <c r="I91" s="82"/>
      <c r="J91" s="82"/>
      <c r="K91" s="82"/>
      <c r="L91" s="82"/>
      <c r="M91" s="82"/>
      <c r="N91" s="82"/>
      <c r="O91" s="82"/>
      <c r="P91" s="82"/>
      <c r="Q91" s="82"/>
      <c r="R91" s="82"/>
      <c r="S91" s="40"/>
    </row>
    <row r="92" spans="1:20" s="13" customFormat="1" ht="55.5" customHeight="1" x14ac:dyDescent="0.25">
      <c r="A92" s="83" t="s">
        <v>50</v>
      </c>
      <c r="B92" s="84"/>
      <c r="C92" s="84"/>
      <c r="D92" s="84"/>
      <c r="E92" s="84"/>
      <c r="F92" s="84"/>
      <c r="G92" s="84"/>
      <c r="H92" s="84"/>
      <c r="I92" s="84"/>
      <c r="J92" s="84"/>
      <c r="K92" s="84"/>
      <c r="L92" s="84"/>
      <c r="M92" s="84"/>
      <c r="N92" s="84"/>
      <c r="O92" s="84"/>
      <c r="P92" s="84"/>
      <c r="Q92" s="84"/>
      <c r="R92" s="84"/>
      <c r="S92" s="40"/>
    </row>
    <row r="93" spans="1:20" s="13" customFormat="1" ht="57" customHeight="1" x14ac:dyDescent="0.25">
      <c r="A93" s="83" t="s">
        <v>51</v>
      </c>
      <c r="B93" s="84"/>
      <c r="C93" s="84"/>
      <c r="D93" s="84"/>
      <c r="E93" s="84"/>
      <c r="F93" s="84"/>
      <c r="G93" s="84"/>
      <c r="H93" s="84"/>
      <c r="I93" s="84"/>
      <c r="J93" s="84"/>
      <c r="K93" s="84"/>
      <c r="L93" s="84"/>
      <c r="M93" s="84"/>
      <c r="N93" s="84"/>
      <c r="O93" s="84"/>
      <c r="P93" s="84"/>
      <c r="Q93" s="84"/>
      <c r="R93" s="84"/>
      <c r="S93" s="40"/>
    </row>
    <row r="94" spans="1:20" s="13" customFormat="1" ht="30" customHeight="1" x14ac:dyDescent="0.25">
      <c r="A94" s="83" t="s">
        <v>59</v>
      </c>
      <c r="B94" s="84"/>
      <c r="C94" s="84"/>
      <c r="D94" s="84"/>
      <c r="E94" s="84"/>
      <c r="F94" s="84"/>
      <c r="G94" s="84"/>
      <c r="H94" s="84"/>
      <c r="I94" s="84"/>
      <c r="J94" s="84"/>
      <c r="K94" s="84"/>
      <c r="L94" s="84"/>
      <c r="M94" s="84"/>
      <c r="N94" s="84"/>
      <c r="O94" s="84"/>
      <c r="P94" s="84"/>
      <c r="Q94" s="84"/>
      <c r="R94" s="84"/>
      <c r="S94" s="40"/>
    </row>
    <row r="95" spans="1:20" s="13" customFormat="1" ht="11.25" customHeight="1" x14ac:dyDescent="0.25">
      <c r="A95" s="3"/>
      <c r="B95" s="3"/>
      <c r="C95" s="3"/>
      <c r="D95" s="3"/>
      <c r="E95" s="3"/>
      <c r="F95" s="3"/>
      <c r="G95" s="3"/>
      <c r="H95" s="3"/>
      <c r="I95" s="3"/>
      <c r="J95" s="3"/>
      <c r="K95" s="3"/>
      <c r="L95" s="3"/>
      <c r="M95" s="3"/>
      <c r="N95" s="3"/>
      <c r="O95" s="40"/>
      <c r="P95" s="40"/>
      <c r="Q95" s="40"/>
      <c r="R95" s="40"/>
      <c r="S95" s="40"/>
    </row>
    <row r="96" spans="1:20" s="13" customFormat="1" ht="10.5" customHeight="1" x14ac:dyDescent="0.25">
      <c r="A96" s="86" t="s">
        <v>24</v>
      </c>
      <c r="B96" s="86"/>
      <c r="C96" s="87"/>
      <c r="D96" s="87"/>
      <c r="E96" s="87"/>
      <c r="F96" s="87"/>
      <c r="G96" s="4"/>
      <c r="H96" s="85" t="s">
        <v>57</v>
      </c>
      <c r="I96" s="85"/>
      <c r="J96" s="85"/>
      <c r="K96" s="85"/>
      <c r="L96" s="85"/>
      <c r="M96" s="85"/>
      <c r="N96" s="85"/>
      <c r="O96" s="85"/>
      <c r="P96" s="85"/>
      <c r="Q96" s="85"/>
      <c r="R96" s="85"/>
      <c r="S96" s="85"/>
    </row>
    <row r="97" spans="1:19" s="13" customFormat="1" ht="25.5" customHeight="1" x14ac:dyDescent="0.25">
      <c r="A97" s="4"/>
      <c r="B97" s="4"/>
      <c r="C97" s="4"/>
      <c r="D97" s="4"/>
      <c r="E97" s="4"/>
      <c r="F97" s="4"/>
      <c r="G97" s="4"/>
      <c r="H97" s="85"/>
      <c r="I97" s="85"/>
      <c r="J97" s="85"/>
      <c r="K97" s="85"/>
      <c r="L97" s="85"/>
      <c r="M97" s="85"/>
      <c r="N97" s="85"/>
      <c r="O97" s="85"/>
      <c r="P97" s="85"/>
      <c r="Q97" s="85"/>
      <c r="R97" s="85"/>
      <c r="S97" s="85"/>
    </row>
    <row r="98" spans="1:19" s="13" customFormat="1" ht="20.25" customHeight="1" x14ac:dyDescent="0.25">
      <c r="A98" s="77"/>
      <c r="B98" s="77"/>
      <c r="C98" s="78"/>
      <c r="D98" s="78"/>
      <c r="E98" s="78"/>
      <c r="F98" s="78"/>
      <c r="G98" s="4"/>
      <c r="H98" s="77"/>
      <c r="I98" s="77"/>
      <c r="J98" s="78"/>
      <c r="K98" s="78"/>
      <c r="L98" s="78"/>
      <c r="M98" s="78"/>
      <c r="N98" s="4"/>
      <c r="O98" s="41"/>
      <c r="P98" s="41"/>
      <c r="Q98" s="41"/>
      <c r="R98" s="41"/>
      <c r="S98" s="41"/>
    </row>
    <row r="99" spans="1:19" s="13" customFormat="1" ht="15.75" x14ac:dyDescent="0.25">
      <c r="A99" s="77"/>
      <c r="B99" s="77"/>
      <c r="C99" s="79" t="s">
        <v>25</v>
      </c>
      <c r="D99" s="79"/>
      <c r="E99" s="79"/>
      <c r="F99" s="79"/>
      <c r="G99" s="4"/>
      <c r="H99" s="77"/>
      <c r="I99" s="77"/>
      <c r="J99" s="79" t="s">
        <v>25</v>
      </c>
      <c r="K99" s="79"/>
      <c r="L99" s="79"/>
      <c r="M99" s="79"/>
      <c r="N99" s="4"/>
      <c r="O99" s="41"/>
      <c r="P99" s="41"/>
      <c r="Q99" s="41"/>
      <c r="R99" s="41"/>
      <c r="S99" s="41"/>
    </row>
    <row r="100" spans="1:19" s="13" customFormat="1" x14ac:dyDescent="0.25"/>
    <row r="143" spans="17:17" x14ac:dyDescent="0.25">
      <c r="Q143" s="5">
        <f ca="1">XIRR(OFFSET($D$22,0,0,COUNT(A22:A142),1),OFFSET($B$22,0,0,COUNT(A22:A142),1))*100</f>
        <v>17.194212079048157</v>
      </c>
    </row>
  </sheetData>
  <sheetProtection algorithmName="SHA-512" hashValue="sAxbi2FNcO8FXehJHwEBnBNNr4JR7oIXeD80nAIIBoKfl6a87rLn9SCPmrJRoYyEgkbJXs0El7KRxOR15rQQlg==" saltValue="oK66xfbdeooNjULRNUiaxA=="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90:Q90"/>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85:Q85"/>
    <mergeCell ref="A86:Q86"/>
    <mergeCell ref="A87:Q87"/>
    <mergeCell ref="A88:Q88"/>
    <mergeCell ref="A89:Q89"/>
    <mergeCell ref="A91:R91"/>
    <mergeCell ref="A92:R92"/>
    <mergeCell ref="A93:R93"/>
    <mergeCell ref="A94:R94"/>
    <mergeCell ref="A96:B96"/>
    <mergeCell ref="C96:F96"/>
    <mergeCell ref="H96:S97"/>
    <mergeCell ref="A98:B99"/>
    <mergeCell ref="C98:F98"/>
    <mergeCell ref="H98:I99"/>
    <mergeCell ref="J98:M98"/>
    <mergeCell ref="C99:F99"/>
    <mergeCell ref="J99:M99"/>
  </mergeCells>
  <dataValidations count="5">
    <dataValidation type="decimal" allowBlank="1" showInputMessage="1" showErrorMessage="1" error="Значення має бути в діапазоні від 0 до 100 000" sqref="O2:O4 O6:O7 O9:O11 O14" xr:uid="{81CDC23D-D540-4EB8-B189-93683F7578D1}">
      <formula1>0</formula1>
      <formula2>100000</formula2>
    </dataValidation>
    <dataValidation type="date" operator="greaterThanOrEqual" allowBlank="1" showInputMessage="1" showErrorMessage="1" sqref="F9" xr:uid="{06000C6A-7A15-4F41-AAE2-1182517D6705}">
      <formula1>TODAY()</formula1>
    </dataValidation>
    <dataValidation type="decimal" allowBlank="1" showInputMessage="1" showErrorMessage="1" error="Значення має бути в діапазоні від 1 до 100000000" sqref="F4:F5" xr:uid="{21450383-DD87-46DC-94DB-9C4ECC945704}">
      <formula1>1</formula1>
      <formula2>100000000</formula2>
    </dataValidation>
    <dataValidation type="list" allowBlank="1" showInputMessage="1" showErrorMessage="1" sqref="F3" xr:uid="{FDB10F8A-1723-4B21-84D9-A444C540B679}">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3A3B460-2689-4220-9FF1-C029DB5909B3}">
      <formula1>12</formula1>
      <formula2>120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6CC08-9D1C-4FE7-81BE-A72F0D6E160A}">
  <sheetPr codeName="Лист4">
    <pageSetUpPr fitToPage="1"/>
  </sheetPr>
  <dimension ref="A1:AC143"/>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48</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28340.28080479187</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46022</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1460</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49">
        <f>(F11+1)/F6*12</f>
        <v>365.25</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30.4375</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68" si="0">IF(S22=0,0,SUM(E23:P23))</f>
        <v>28340.28080479187</v>
      </c>
      <c r="E23" s="22">
        <f t="shared" ref="E23:E68" si="1">IF(S22=0,0,(IF($F$3=$G$4,IF(B23=$F$10,S22,(IF(A23="","",$F$8-F23))),IF(B23=$F$10,S22,(IF(A23="","",$F$5/$F$6))))))</f>
        <v>15198.597026557783</v>
      </c>
      <c r="F23" s="27">
        <f t="shared" ref="F23:F68" si="2">IF(A23="","",S22*C23*$F$7/$F$12)</f>
        <v>13141.683778234086</v>
      </c>
      <c r="G23" s="27"/>
      <c r="H23" s="27"/>
      <c r="I23" s="27"/>
      <c r="J23" s="27"/>
      <c r="K23" s="27"/>
      <c r="L23" s="27"/>
      <c r="M23" s="27"/>
      <c r="N23" s="27"/>
      <c r="O23" s="27" t="str">
        <f>IF(A23&lt;$F$6,(IF(MOD(A23,12)=0,$O$12*S23+$O$13*$F$4,"")),"")</f>
        <v/>
      </c>
      <c r="P23" s="27"/>
      <c r="Q23" s="27"/>
      <c r="R23" s="27"/>
      <c r="S23" s="24">
        <f t="shared" ref="S23:T38" si="3">IF(S22=0,0,S22-E23)</f>
        <v>984801.40297344222</v>
      </c>
      <c r="T23" s="63">
        <f>F71-F23</f>
        <v>345670.94536615373</v>
      </c>
    </row>
    <row r="24" spans="1:20" ht="18.75" customHeight="1" x14ac:dyDescent="0.25">
      <c r="A24" s="25">
        <f t="shared" ref="A24:A68" si="4">IF(S23&gt;0,A23+1,0)</f>
        <v>3</v>
      </c>
      <c r="B24" s="28">
        <f>IF(EOMONTH(B23,0)=EDATE(B23,0),EOMONTH(B23,1),IF(EOMONTH(B23,0)=$F$10,EOMONTH(B23,1),EDATE(B23,1)))</f>
        <v>44621</v>
      </c>
      <c r="C24" s="26">
        <f t="shared" ref="C24:C33" si="5">IF(S23=0,0,IF(B24=$F$10,$F$10-EOMONTH(B23,-1),B24-B23))</f>
        <v>28</v>
      </c>
      <c r="D24" s="22">
        <f t="shared" si="0"/>
        <v>28340.28080479187</v>
      </c>
      <c r="E24" s="22">
        <f t="shared" si="1"/>
        <v>16261.128757369497</v>
      </c>
      <c r="F24" s="22">
        <f t="shared" si="2"/>
        <v>12079.152047422373</v>
      </c>
      <c r="G24" s="22"/>
      <c r="H24" s="22"/>
      <c r="I24" s="22"/>
      <c r="J24" s="22"/>
      <c r="K24" s="22"/>
      <c r="L24" s="22"/>
      <c r="M24" s="22"/>
      <c r="N24" s="22"/>
      <c r="O24" s="27" t="str">
        <f t="shared" ref="O24:O68" si="6">IF(A24&lt;$F$6,(IF(MOD(A24,12)=0,$O$12*S24+$O$13*$F$4,"")),"")</f>
        <v/>
      </c>
      <c r="P24" s="22"/>
      <c r="Q24" s="22"/>
      <c r="R24" s="22"/>
      <c r="S24" s="24">
        <f t="shared" si="3"/>
        <v>968540.27421607275</v>
      </c>
      <c r="T24" s="64">
        <f>IF(T23=0,0,T23-F24)</f>
        <v>333591.79331873136</v>
      </c>
    </row>
    <row r="25" spans="1:20" ht="18.75" customHeight="1" x14ac:dyDescent="0.25">
      <c r="A25" s="25">
        <f t="shared" si="4"/>
        <v>4</v>
      </c>
      <c r="B25" s="28">
        <f t="shared" ref="B25:B69" si="7">IF(EOMONTH(B24,0)=EDATE(B24,0),EOMONTH(B24,1),IF(EOMONTH(B24,0)=$F$10,EOMONTH(B24,1),EDATE(B24,1)))</f>
        <v>44652</v>
      </c>
      <c r="C25" s="26">
        <f t="shared" si="5"/>
        <v>31</v>
      </c>
      <c r="D25" s="22">
        <f t="shared" si="0"/>
        <v>28340.28080479187</v>
      </c>
      <c r="E25" s="22">
        <f t="shared" si="1"/>
        <v>15187.755794219056</v>
      </c>
      <c r="F25" s="22">
        <f t="shared" si="2"/>
        <v>13152.525010572814</v>
      </c>
      <c r="G25" s="22"/>
      <c r="H25" s="22"/>
      <c r="I25" s="22"/>
      <c r="J25" s="22"/>
      <c r="K25" s="22"/>
      <c r="L25" s="22"/>
      <c r="M25" s="22"/>
      <c r="N25" s="22"/>
      <c r="O25" s="27" t="str">
        <f t="shared" si="6"/>
        <v/>
      </c>
      <c r="P25" s="22"/>
      <c r="Q25" s="22"/>
      <c r="R25" s="22"/>
      <c r="S25" s="24">
        <f t="shared" si="3"/>
        <v>953352.51842185366</v>
      </c>
      <c r="T25" s="64">
        <f t="shared" si="3"/>
        <v>320439.26830815856</v>
      </c>
    </row>
    <row r="26" spans="1:20" x14ac:dyDescent="0.25">
      <c r="A26" s="25">
        <f t="shared" si="4"/>
        <v>5</v>
      </c>
      <c r="B26" s="28">
        <f t="shared" si="7"/>
        <v>44682</v>
      </c>
      <c r="C26" s="26">
        <f t="shared" si="5"/>
        <v>30</v>
      </c>
      <c r="D26" s="22">
        <f t="shared" si="0"/>
        <v>28340.28080479187</v>
      </c>
      <c r="E26" s="22">
        <f t="shared" si="1"/>
        <v>15811.623478508782</v>
      </c>
      <c r="F26" s="22">
        <f t="shared" si="2"/>
        <v>12528.657326283088</v>
      </c>
      <c r="G26" s="22"/>
      <c r="H26" s="22"/>
      <c r="I26" s="22"/>
      <c r="J26" s="22"/>
      <c r="K26" s="22"/>
      <c r="L26" s="22"/>
      <c r="M26" s="22"/>
      <c r="N26" s="22"/>
      <c r="O26" s="27" t="str">
        <f t="shared" si="6"/>
        <v/>
      </c>
      <c r="P26" s="22"/>
      <c r="Q26" s="22"/>
      <c r="R26" s="22"/>
      <c r="S26" s="24">
        <f t="shared" si="3"/>
        <v>937540.89494334487</v>
      </c>
      <c r="T26" s="64">
        <f t="shared" si="3"/>
        <v>307910.61098187545</v>
      </c>
    </row>
    <row r="27" spans="1:20" x14ac:dyDescent="0.25">
      <c r="A27" s="25">
        <f t="shared" si="4"/>
        <v>6</v>
      </c>
      <c r="B27" s="28">
        <f t="shared" si="7"/>
        <v>44713</v>
      </c>
      <c r="C27" s="26">
        <f t="shared" si="5"/>
        <v>31</v>
      </c>
      <c r="D27" s="22">
        <f t="shared" si="0"/>
        <v>28340.28080479187</v>
      </c>
      <c r="E27" s="22">
        <f t="shared" si="1"/>
        <v>15608.719301933579</v>
      </c>
      <c r="F27" s="22">
        <f t="shared" si="2"/>
        <v>12731.561502858291</v>
      </c>
      <c r="G27" s="22"/>
      <c r="H27" s="22"/>
      <c r="I27" s="22"/>
      <c r="J27" s="22"/>
      <c r="K27" s="22"/>
      <c r="L27" s="22"/>
      <c r="M27" s="22"/>
      <c r="N27" s="22"/>
      <c r="O27" s="27" t="str">
        <f t="shared" si="6"/>
        <v/>
      </c>
      <c r="P27" s="22"/>
      <c r="Q27" s="22"/>
      <c r="R27" s="22"/>
      <c r="S27" s="24">
        <f t="shared" si="3"/>
        <v>921932.17564141133</v>
      </c>
      <c r="T27" s="64">
        <f t="shared" si="3"/>
        <v>295179.04947901715</v>
      </c>
    </row>
    <row r="28" spans="1:20" x14ac:dyDescent="0.25">
      <c r="A28" s="25">
        <f t="shared" si="4"/>
        <v>7</v>
      </c>
      <c r="B28" s="28">
        <f t="shared" si="7"/>
        <v>44743</v>
      </c>
      <c r="C28" s="26">
        <f t="shared" si="5"/>
        <v>30</v>
      </c>
      <c r="D28" s="22">
        <f t="shared" si="0"/>
        <v>28340.28080479187</v>
      </c>
      <c r="E28" s="22">
        <f t="shared" si="1"/>
        <v>16224.539687533077</v>
      </c>
      <c r="F28" s="22">
        <f t="shared" si="2"/>
        <v>12115.741117258793</v>
      </c>
      <c r="G28" s="22"/>
      <c r="H28" s="22"/>
      <c r="I28" s="22"/>
      <c r="J28" s="22"/>
      <c r="K28" s="22"/>
      <c r="L28" s="22"/>
      <c r="M28" s="22"/>
      <c r="N28" s="22"/>
      <c r="O28" s="27" t="str">
        <f t="shared" si="6"/>
        <v/>
      </c>
      <c r="P28" s="22"/>
      <c r="Q28" s="22"/>
      <c r="R28" s="22"/>
      <c r="S28" s="24">
        <f t="shared" si="3"/>
        <v>905707.63595387829</v>
      </c>
      <c r="T28" s="64">
        <f t="shared" si="3"/>
        <v>283063.30836175836</v>
      </c>
    </row>
    <row r="29" spans="1:20" x14ac:dyDescent="0.25">
      <c r="A29" s="25">
        <f t="shared" si="4"/>
        <v>8</v>
      </c>
      <c r="B29" s="28">
        <f t="shared" si="7"/>
        <v>44774</v>
      </c>
      <c r="C29" s="26">
        <f t="shared" si="5"/>
        <v>31</v>
      </c>
      <c r="D29" s="22">
        <f t="shared" si="0"/>
        <v>28340.28080479187</v>
      </c>
      <c r="E29" s="22">
        <f t="shared" si="1"/>
        <v>16041.006679312783</v>
      </c>
      <c r="F29" s="22">
        <f t="shared" si="2"/>
        <v>12299.274125479087</v>
      </c>
      <c r="G29" s="22"/>
      <c r="H29" s="22"/>
      <c r="I29" s="22"/>
      <c r="J29" s="22"/>
      <c r="K29" s="22"/>
      <c r="L29" s="22"/>
      <c r="M29" s="22"/>
      <c r="N29" s="22"/>
      <c r="O29" s="27" t="str">
        <f t="shared" si="6"/>
        <v/>
      </c>
      <c r="P29" s="22"/>
      <c r="Q29" s="22"/>
      <c r="R29" s="22"/>
      <c r="S29" s="24">
        <f t="shared" si="3"/>
        <v>889666.62927456549</v>
      </c>
      <c r="T29" s="64">
        <f t="shared" si="3"/>
        <v>270764.03423627926</v>
      </c>
    </row>
    <row r="30" spans="1:20" x14ac:dyDescent="0.25">
      <c r="A30" s="25">
        <f t="shared" si="4"/>
        <v>9</v>
      </c>
      <c r="B30" s="28">
        <f t="shared" si="7"/>
        <v>44805</v>
      </c>
      <c r="C30" s="26">
        <f t="shared" si="5"/>
        <v>31</v>
      </c>
      <c r="D30" s="22">
        <f t="shared" si="0"/>
        <v>28340.28080479187</v>
      </c>
      <c r="E30" s="22">
        <f t="shared" si="1"/>
        <v>16258.839377818987</v>
      </c>
      <c r="F30" s="22">
        <f t="shared" si="2"/>
        <v>12081.441426972882</v>
      </c>
      <c r="G30" s="22"/>
      <c r="H30" s="22"/>
      <c r="I30" s="22"/>
      <c r="J30" s="22"/>
      <c r="K30" s="22"/>
      <c r="L30" s="22"/>
      <c r="M30" s="22"/>
      <c r="N30" s="22"/>
      <c r="O30" s="27" t="str">
        <f t="shared" si="6"/>
        <v/>
      </c>
      <c r="P30" s="22"/>
      <c r="Q30" s="22"/>
      <c r="R30" s="22"/>
      <c r="S30" s="24">
        <f t="shared" si="3"/>
        <v>873407.78989674652</v>
      </c>
      <c r="T30" s="64">
        <f t="shared" si="3"/>
        <v>258682.59280930637</v>
      </c>
    </row>
    <row r="31" spans="1:20" x14ac:dyDescent="0.25">
      <c r="A31" s="25">
        <f t="shared" si="4"/>
        <v>10</v>
      </c>
      <c r="B31" s="28">
        <f t="shared" si="7"/>
        <v>44835</v>
      </c>
      <c r="C31" s="26">
        <f t="shared" si="5"/>
        <v>30</v>
      </c>
      <c r="D31" s="22">
        <f t="shared" si="0"/>
        <v>28340.280804791866</v>
      </c>
      <c r="E31" s="22">
        <f t="shared" si="1"/>
        <v>16862.231820522509</v>
      </c>
      <c r="F31" s="22">
        <f t="shared" si="2"/>
        <v>11478.048984269359</v>
      </c>
      <c r="G31" s="22"/>
      <c r="H31" s="22"/>
      <c r="I31" s="22"/>
      <c r="J31" s="22"/>
      <c r="K31" s="22"/>
      <c r="L31" s="22"/>
      <c r="M31" s="22"/>
      <c r="N31" s="22"/>
      <c r="O31" s="27" t="str">
        <f t="shared" si="6"/>
        <v/>
      </c>
      <c r="P31" s="22"/>
      <c r="Q31" s="22"/>
      <c r="R31" s="22"/>
      <c r="S31" s="24">
        <f t="shared" si="3"/>
        <v>856545.55807622406</v>
      </c>
      <c r="T31" s="64">
        <f t="shared" si="3"/>
        <v>247204.54382503702</v>
      </c>
    </row>
    <row r="32" spans="1:20" x14ac:dyDescent="0.25">
      <c r="A32" s="25">
        <f t="shared" si="4"/>
        <v>11</v>
      </c>
      <c r="B32" s="28">
        <f t="shared" si="7"/>
        <v>44866</v>
      </c>
      <c r="C32" s="26">
        <f t="shared" si="5"/>
        <v>31</v>
      </c>
      <c r="D32" s="22">
        <f t="shared" si="0"/>
        <v>28340.28080479187</v>
      </c>
      <c r="E32" s="22">
        <f t="shared" si="1"/>
        <v>16708.614910040134</v>
      </c>
      <c r="F32" s="22">
        <f t="shared" si="2"/>
        <v>11631.665894751735</v>
      </c>
      <c r="G32" s="22"/>
      <c r="H32" s="22"/>
      <c r="I32" s="22"/>
      <c r="J32" s="22"/>
      <c r="K32" s="22"/>
      <c r="L32" s="22"/>
      <c r="M32" s="22"/>
      <c r="N32" s="22"/>
      <c r="O32" s="27" t="str">
        <f t="shared" si="6"/>
        <v/>
      </c>
      <c r="P32" s="22"/>
      <c r="Q32" s="22"/>
      <c r="R32" s="22"/>
      <c r="S32" s="24">
        <f t="shared" si="3"/>
        <v>839836.94316618389</v>
      </c>
      <c r="T32" s="64">
        <f t="shared" si="3"/>
        <v>235572.87793028529</v>
      </c>
    </row>
    <row r="33" spans="1:20" x14ac:dyDescent="0.25">
      <c r="A33" s="25">
        <f t="shared" si="4"/>
        <v>12</v>
      </c>
      <c r="B33" s="28">
        <f t="shared" si="7"/>
        <v>44896</v>
      </c>
      <c r="C33" s="26">
        <f t="shared" si="5"/>
        <v>30</v>
      </c>
      <c r="D33" s="22">
        <f t="shared" si="0"/>
        <v>28340.28080479187</v>
      </c>
      <c r="E33" s="22">
        <f t="shared" si="1"/>
        <v>17303.409272423127</v>
      </c>
      <c r="F33" s="22">
        <f t="shared" si="2"/>
        <v>11036.871532368743</v>
      </c>
      <c r="G33" s="22"/>
      <c r="H33" s="22"/>
      <c r="I33" s="22"/>
      <c r="J33" s="22"/>
      <c r="K33" s="22"/>
      <c r="L33" s="22"/>
      <c r="M33" s="22"/>
      <c r="N33" s="22"/>
      <c r="O33" s="27">
        <f t="shared" si="6"/>
        <v>0</v>
      </c>
      <c r="P33" s="22"/>
      <c r="Q33" s="22"/>
      <c r="R33" s="22"/>
      <c r="S33" s="24">
        <f t="shared" si="3"/>
        <v>822533.53389376076</v>
      </c>
      <c r="T33" s="64">
        <f t="shared" si="3"/>
        <v>224536.00639791656</v>
      </c>
    </row>
    <row r="34" spans="1:20" x14ac:dyDescent="0.25">
      <c r="A34" s="25">
        <f t="shared" si="4"/>
        <v>13</v>
      </c>
      <c r="B34" s="28">
        <f t="shared" si="7"/>
        <v>44927</v>
      </c>
      <c r="C34" s="26">
        <f>IF(S33=0,0,IF(B34=$F$10,$F$10-EOMONTH(B33,-1),B34-B33))</f>
        <v>31</v>
      </c>
      <c r="D34" s="22">
        <f t="shared" si="0"/>
        <v>28340.28080479187</v>
      </c>
      <c r="E34" s="22">
        <f t="shared" si="1"/>
        <v>17170.489352052504</v>
      </c>
      <c r="F34" s="22">
        <f t="shared" si="2"/>
        <v>11169.791452739366</v>
      </c>
      <c r="G34" s="22"/>
      <c r="H34" s="22"/>
      <c r="I34" s="22"/>
      <c r="J34" s="22"/>
      <c r="K34" s="22"/>
      <c r="L34" s="22"/>
      <c r="M34" s="22"/>
      <c r="N34" s="22"/>
      <c r="O34" s="27" t="str">
        <f t="shared" si="6"/>
        <v/>
      </c>
      <c r="P34" s="22"/>
      <c r="Q34" s="22"/>
      <c r="R34" s="22"/>
      <c r="S34" s="24">
        <f t="shared" si="3"/>
        <v>805363.04454170831</v>
      </c>
      <c r="T34" s="64">
        <f t="shared" si="3"/>
        <v>213366.2149451772</v>
      </c>
    </row>
    <row r="35" spans="1:20" x14ac:dyDescent="0.25">
      <c r="A35" s="25">
        <f t="shared" si="4"/>
        <v>14</v>
      </c>
      <c r="B35" s="28">
        <f t="shared" si="7"/>
        <v>44958</v>
      </c>
      <c r="C35" s="26">
        <f t="shared" ref="C35:C68" si="8">IF(S34=0,0,IF(B35=$F$10,$F$10-EOMONTH(B34,-1),B35-B34))</f>
        <v>31</v>
      </c>
      <c r="D35" s="22">
        <f t="shared" si="0"/>
        <v>28340.280804791866</v>
      </c>
      <c r="E35" s="22">
        <f t="shared" si="1"/>
        <v>17403.660131480785</v>
      </c>
      <c r="F35" s="22">
        <f t="shared" si="2"/>
        <v>10936.620673311083</v>
      </c>
      <c r="G35" s="22"/>
      <c r="H35" s="22"/>
      <c r="I35" s="22"/>
      <c r="J35" s="22"/>
      <c r="K35" s="22"/>
      <c r="L35" s="22"/>
      <c r="M35" s="22"/>
      <c r="N35" s="22"/>
      <c r="O35" s="27" t="str">
        <f t="shared" si="6"/>
        <v/>
      </c>
      <c r="P35" s="22"/>
      <c r="Q35" s="22"/>
      <c r="R35" s="22"/>
      <c r="S35" s="24">
        <f t="shared" si="3"/>
        <v>787959.38441022753</v>
      </c>
      <c r="T35" s="64">
        <f t="shared" si="3"/>
        <v>202429.59427186611</v>
      </c>
    </row>
    <row r="36" spans="1:20" x14ac:dyDescent="0.25">
      <c r="A36" s="25">
        <f t="shared" si="4"/>
        <v>15</v>
      </c>
      <c r="B36" s="28">
        <f t="shared" si="7"/>
        <v>44986</v>
      </c>
      <c r="C36" s="26">
        <f t="shared" si="8"/>
        <v>28</v>
      </c>
      <c r="D36" s="22">
        <f t="shared" si="0"/>
        <v>28340.280804791873</v>
      </c>
      <c r="E36" s="22">
        <f t="shared" si="1"/>
        <v>18675.508615448081</v>
      </c>
      <c r="F36" s="22">
        <f t="shared" si="2"/>
        <v>9664.7721893437902</v>
      </c>
      <c r="G36" s="22"/>
      <c r="H36" s="22"/>
      <c r="I36" s="22"/>
      <c r="J36" s="22"/>
      <c r="K36" s="22"/>
      <c r="L36" s="22"/>
      <c r="M36" s="22"/>
      <c r="N36" s="22"/>
      <c r="O36" s="27" t="str">
        <f t="shared" si="6"/>
        <v/>
      </c>
      <c r="P36" s="22"/>
      <c r="Q36" s="22"/>
      <c r="R36" s="22"/>
      <c r="S36" s="24">
        <f t="shared" si="3"/>
        <v>769283.87579477951</v>
      </c>
      <c r="T36" s="64">
        <f t="shared" si="3"/>
        <v>192764.82208252233</v>
      </c>
    </row>
    <row r="37" spans="1:20" x14ac:dyDescent="0.25">
      <c r="A37" s="25">
        <f t="shared" si="4"/>
        <v>16</v>
      </c>
      <c r="B37" s="28">
        <f t="shared" si="7"/>
        <v>45017</v>
      </c>
      <c r="C37" s="26">
        <f t="shared" si="8"/>
        <v>31</v>
      </c>
      <c r="D37" s="22">
        <f t="shared" si="0"/>
        <v>28340.280804791873</v>
      </c>
      <c r="E37" s="22">
        <f t="shared" si="1"/>
        <v>17893.60585902293</v>
      </c>
      <c r="F37" s="22">
        <f t="shared" si="2"/>
        <v>10446.674945768942</v>
      </c>
      <c r="G37" s="22"/>
      <c r="H37" s="22"/>
      <c r="I37" s="22"/>
      <c r="J37" s="22"/>
      <c r="K37" s="22"/>
      <c r="L37" s="22"/>
      <c r="M37" s="22"/>
      <c r="N37" s="22"/>
      <c r="O37" s="27" t="str">
        <f t="shared" si="6"/>
        <v/>
      </c>
      <c r="P37" s="22"/>
      <c r="Q37" s="22"/>
      <c r="R37" s="22"/>
      <c r="S37" s="24">
        <f t="shared" si="3"/>
        <v>751390.26993575657</v>
      </c>
      <c r="T37" s="64">
        <f t="shared" si="3"/>
        <v>182318.1471367534</v>
      </c>
    </row>
    <row r="38" spans="1:20" x14ac:dyDescent="0.25">
      <c r="A38" s="25">
        <f t="shared" si="4"/>
        <v>17</v>
      </c>
      <c r="B38" s="28">
        <f t="shared" si="7"/>
        <v>45047</v>
      </c>
      <c r="C38" s="26">
        <f t="shared" si="8"/>
        <v>30</v>
      </c>
      <c r="D38" s="22">
        <f t="shared" si="0"/>
        <v>28340.28080479187</v>
      </c>
      <c r="E38" s="22">
        <f t="shared" si="1"/>
        <v>18465.747483254207</v>
      </c>
      <c r="F38" s="22">
        <f t="shared" si="2"/>
        <v>9874.5333215376631</v>
      </c>
      <c r="G38" s="22"/>
      <c r="H38" s="22"/>
      <c r="I38" s="22"/>
      <c r="J38" s="22"/>
      <c r="K38" s="22"/>
      <c r="L38" s="22"/>
      <c r="M38" s="22"/>
      <c r="N38" s="22"/>
      <c r="O38" s="27" t="str">
        <f t="shared" si="6"/>
        <v/>
      </c>
      <c r="P38" s="22"/>
      <c r="Q38" s="22"/>
      <c r="R38" s="22"/>
      <c r="S38" s="24">
        <f t="shared" si="3"/>
        <v>732924.5224525024</v>
      </c>
      <c r="T38" s="64">
        <f t="shared" si="3"/>
        <v>172443.61381521574</v>
      </c>
    </row>
    <row r="39" spans="1:20" x14ac:dyDescent="0.25">
      <c r="A39" s="25">
        <f t="shared" si="4"/>
        <v>18</v>
      </c>
      <c r="B39" s="28">
        <f t="shared" si="7"/>
        <v>45078</v>
      </c>
      <c r="C39" s="26">
        <f t="shared" si="8"/>
        <v>31</v>
      </c>
      <c r="D39" s="22">
        <f t="shared" si="0"/>
        <v>28340.280804791866</v>
      </c>
      <c r="E39" s="22">
        <f t="shared" si="1"/>
        <v>18387.356420495053</v>
      </c>
      <c r="F39" s="22">
        <f t="shared" si="2"/>
        <v>9952.9243842968153</v>
      </c>
      <c r="G39" s="22"/>
      <c r="H39" s="22"/>
      <c r="I39" s="22"/>
      <c r="J39" s="22"/>
      <c r="K39" s="22"/>
      <c r="L39" s="22"/>
      <c r="M39" s="22"/>
      <c r="N39" s="22"/>
      <c r="O39" s="27" t="str">
        <f t="shared" si="6"/>
        <v/>
      </c>
      <c r="P39" s="22"/>
      <c r="Q39" s="22"/>
      <c r="R39" s="22"/>
      <c r="S39" s="24">
        <f t="shared" ref="S39:T54" si="9">IF(S38=0,0,S38-E39)</f>
        <v>714537.16603200731</v>
      </c>
      <c r="T39" s="64">
        <f t="shared" si="9"/>
        <v>162490.68943091892</v>
      </c>
    </row>
    <row r="40" spans="1:20" x14ac:dyDescent="0.25">
      <c r="A40" s="25">
        <f t="shared" si="4"/>
        <v>19</v>
      </c>
      <c r="B40" s="28">
        <f t="shared" si="7"/>
        <v>45108</v>
      </c>
      <c r="C40" s="26">
        <f t="shared" si="8"/>
        <v>30</v>
      </c>
      <c r="D40" s="22">
        <f t="shared" si="0"/>
        <v>28340.28080479187</v>
      </c>
      <c r="E40" s="22">
        <f t="shared" si="1"/>
        <v>18950.059321003682</v>
      </c>
      <c r="F40" s="22">
        <f t="shared" si="2"/>
        <v>9390.2214837881875</v>
      </c>
      <c r="G40" s="22"/>
      <c r="H40" s="22"/>
      <c r="I40" s="22"/>
      <c r="J40" s="22"/>
      <c r="K40" s="22"/>
      <c r="L40" s="22"/>
      <c r="M40" s="22"/>
      <c r="N40" s="22"/>
      <c r="O40" s="27" t="str">
        <f t="shared" si="6"/>
        <v/>
      </c>
      <c r="P40" s="22"/>
      <c r="Q40" s="22"/>
      <c r="R40" s="22"/>
      <c r="S40" s="24">
        <f t="shared" si="9"/>
        <v>695587.10671100358</v>
      </c>
      <c r="T40" s="64">
        <f t="shared" si="9"/>
        <v>153100.46794713073</v>
      </c>
    </row>
    <row r="41" spans="1:20" x14ac:dyDescent="0.25">
      <c r="A41" s="25">
        <f t="shared" si="4"/>
        <v>20</v>
      </c>
      <c r="B41" s="28">
        <f t="shared" si="7"/>
        <v>45139</v>
      </c>
      <c r="C41" s="26">
        <f t="shared" si="8"/>
        <v>31</v>
      </c>
      <c r="D41" s="22">
        <f t="shared" si="0"/>
        <v>28340.280804791866</v>
      </c>
      <c r="E41" s="22">
        <f t="shared" si="1"/>
        <v>18894.388814958664</v>
      </c>
      <c r="F41" s="22">
        <f t="shared" si="2"/>
        <v>9445.8919898332042</v>
      </c>
      <c r="G41" s="22"/>
      <c r="H41" s="22"/>
      <c r="I41" s="22"/>
      <c r="J41" s="22"/>
      <c r="K41" s="22"/>
      <c r="L41" s="22"/>
      <c r="M41" s="22"/>
      <c r="N41" s="22"/>
      <c r="O41" s="27" t="str">
        <f t="shared" si="6"/>
        <v/>
      </c>
      <c r="P41" s="22"/>
      <c r="Q41" s="22"/>
      <c r="R41" s="22"/>
      <c r="S41" s="24">
        <f t="shared" si="9"/>
        <v>676692.71789604495</v>
      </c>
      <c r="T41" s="64">
        <f t="shared" si="9"/>
        <v>143654.57595729752</v>
      </c>
    </row>
    <row r="42" spans="1:20" x14ac:dyDescent="0.25">
      <c r="A42" s="25">
        <f t="shared" si="4"/>
        <v>21</v>
      </c>
      <c r="B42" s="28">
        <f t="shared" si="7"/>
        <v>45170</v>
      </c>
      <c r="C42" s="26">
        <f t="shared" si="8"/>
        <v>31</v>
      </c>
      <c r="D42" s="22">
        <f t="shared" si="0"/>
        <v>28340.280804791866</v>
      </c>
      <c r="E42" s="22">
        <f t="shared" si="1"/>
        <v>19150.969700714159</v>
      </c>
      <c r="F42" s="22">
        <f t="shared" si="2"/>
        <v>9189.3111040777094</v>
      </c>
      <c r="G42" s="22"/>
      <c r="H42" s="22"/>
      <c r="I42" s="22"/>
      <c r="J42" s="22"/>
      <c r="K42" s="22"/>
      <c r="L42" s="22"/>
      <c r="M42" s="22"/>
      <c r="N42" s="22"/>
      <c r="O42" s="27" t="str">
        <f t="shared" si="6"/>
        <v/>
      </c>
      <c r="P42" s="22"/>
      <c r="Q42" s="22"/>
      <c r="R42" s="22"/>
      <c r="S42" s="24">
        <f t="shared" si="9"/>
        <v>657541.74819533085</v>
      </c>
      <c r="T42" s="64">
        <f t="shared" si="9"/>
        <v>134465.26485321982</v>
      </c>
    </row>
    <row r="43" spans="1:20" x14ac:dyDescent="0.25">
      <c r="A43" s="25">
        <f t="shared" si="4"/>
        <v>22</v>
      </c>
      <c r="B43" s="28">
        <f t="shared" si="7"/>
        <v>45200</v>
      </c>
      <c r="C43" s="26">
        <f t="shared" si="8"/>
        <v>30</v>
      </c>
      <c r="D43" s="22">
        <f t="shared" si="0"/>
        <v>28340.28080479187</v>
      </c>
      <c r="E43" s="22">
        <f t="shared" si="1"/>
        <v>19699.075079021608</v>
      </c>
      <c r="F43" s="22">
        <f t="shared" si="2"/>
        <v>8641.2057257702618</v>
      </c>
      <c r="G43" s="22"/>
      <c r="H43" s="22"/>
      <c r="I43" s="22"/>
      <c r="J43" s="22"/>
      <c r="K43" s="22"/>
      <c r="L43" s="22"/>
      <c r="M43" s="22"/>
      <c r="N43" s="22"/>
      <c r="O43" s="27" t="str">
        <f t="shared" si="6"/>
        <v/>
      </c>
      <c r="P43" s="22"/>
      <c r="Q43" s="22"/>
      <c r="R43" s="22"/>
      <c r="S43" s="24">
        <f t="shared" si="9"/>
        <v>637842.67311630922</v>
      </c>
      <c r="T43" s="64">
        <f t="shared" si="9"/>
        <v>125824.05912744955</v>
      </c>
    </row>
    <row r="44" spans="1:20" x14ac:dyDescent="0.25">
      <c r="A44" s="25">
        <f t="shared" si="4"/>
        <v>23</v>
      </c>
      <c r="B44" s="28">
        <f t="shared" si="7"/>
        <v>45231</v>
      </c>
      <c r="C44" s="26">
        <f t="shared" si="8"/>
        <v>31</v>
      </c>
      <c r="D44" s="22">
        <f t="shared" si="0"/>
        <v>28340.28080479187</v>
      </c>
      <c r="E44" s="22">
        <f t="shared" si="1"/>
        <v>19678.543204088532</v>
      </c>
      <c r="F44" s="22">
        <f t="shared" si="2"/>
        <v>8661.7376007033381</v>
      </c>
      <c r="G44" s="22"/>
      <c r="H44" s="22"/>
      <c r="I44" s="22"/>
      <c r="J44" s="22"/>
      <c r="K44" s="22"/>
      <c r="L44" s="22"/>
      <c r="M44" s="22"/>
      <c r="N44" s="22"/>
      <c r="O44" s="27" t="str">
        <f t="shared" si="6"/>
        <v/>
      </c>
      <c r="P44" s="22"/>
      <c r="Q44" s="22"/>
      <c r="R44" s="22"/>
      <c r="S44" s="24">
        <f t="shared" si="9"/>
        <v>618164.12991222064</v>
      </c>
      <c r="T44" s="64">
        <f t="shared" si="9"/>
        <v>117162.32152674621</v>
      </c>
    </row>
    <row r="45" spans="1:20" x14ac:dyDescent="0.25">
      <c r="A45" s="25">
        <f t="shared" si="4"/>
        <v>24</v>
      </c>
      <c r="B45" s="28">
        <f t="shared" si="7"/>
        <v>45261</v>
      </c>
      <c r="C45" s="26">
        <f t="shared" si="8"/>
        <v>30</v>
      </c>
      <c r="D45" s="22">
        <f t="shared" si="0"/>
        <v>28340.28080479187</v>
      </c>
      <c r="E45" s="22">
        <f t="shared" si="1"/>
        <v>20216.56328643825</v>
      </c>
      <c r="F45" s="22">
        <f t="shared" si="2"/>
        <v>8123.7175183536192</v>
      </c>
      <c r="G45" s="22"/>
      <c r="H45" s="22"/>
      <c r="I45" s="22"/>
      <c r="J45" s="22"/>
      <c r="K45" s="22"/>
      <c r="L45" s="22"/>
      <c r="M45" s="22"/>
      <c r="N45" s="22"/>
      <c r="O45" s="27">
        <f t="shared" si="6"/>
        <v>0</v>
      </c>
      <c r="P45" s="22"/>
      <c r="Q45" s="22"/>
      <c r="R45" s="22"/>
      <c r="S45" s="24">
        <f t="shared" si="9"/>
        <v>597947.56662578241</v>
      </c>
      <c r="T45" s="64">
        <f t="shared" si="9"/>
        <v>109038.60400839259</v>
      </c>
    </row>
    <row r="46" spans="1:20" x14ac:dyDescent="0.25">
      <c r="A46" s="25">
        <f t="shared" si="4"/>
        <v>25</v>
      </c>
      <c r="B46" s="28">
        <f t="shared" si="7"/>
        <v>45292</v>
      </c>
      <c r="C46" s="26">
        <f t="shared" si="8"/>
        <v>31</v>
      </c>
      <c r="D46" s="22">
        <f t="shared" si="0"/>
        <v>28340.280804791873</v>
      </c>
      <c r="E46" s="22">
        <f t="shared" si="1"/>
        <v>20220.308373679261</v>
      </c>
      <c r="F46" s="22">
        <f t="shared" si="2"/>
        <v>8119.9724311126101</v>
      </c>
      <c r="G46" s="22"/>
      <c r="H46" s="22"/>
      <c r="I46" s="22"/>
      <c r="J46" s="22"/>
      <c r="K46" s="22"/>
      <c r="L46" s="22"/>
      <c r="M46" s="22"/>
      <c r="N46" s="22"/>
      <c r="O46" s="27" t="str">
        <f t="shared" si="6"/>
        <v/>
      </c>
      <c r="P46" s="22"/>
      <c r="Q46" s="22"/>
      <c r="R46" s="22"/>
      <c r="S46" s="24">
        <f t="shared" si="9"/>
        <v>577727.25825210311</v>
      </c>
      <c r="T46" s="64">
        <f t="shared" si="9"/>
        <v>100918.63157727999</v>
      </c>
    </row>
    <row r="47" spans="1:20" x14ac:dyDescent="0.25">
      <c r="A47" s="25">
        <f t="shared" si="4"/>
        <v>26</v>
      </c>
      <c r="B47" s="28">
        <f t="shared" si="7"/>
        <v>45323</v>
      </c>
      <c r="C47" s="26">
        <f t="shared" si="8"/>
        <v>31</v>
      </c>
      <c r="D47" s="22">
        <f t="shared" si="0"/>
        <v>28340.28080479187</v>
      </c>
      <c r="E47" s="22">
        <f t="shared" si="1"/>
        <v>20494.894902176042</v>
      </c>
      <c r="F47" s="22">
        <f t="shared" si="2"/>
        <v>7845.3859026158289</v>
      </c>
      <c r="G47" s="22"/>
      <c r="H47" s="22"/>
      <c r="I47" s="22"/>
      <c r="J47" s="22"/>
      <c r="K47" s="22"/>
      <c r="L47" s="22"/>
      <c r="M47" s="22"/>
      <c r="N47" s="22"/>
      <c r="O47" s="27" t="str">
        <f t="shared" si="6"/>
        <v/>
      </c>
      <c r="P47" s="22"/>
      <c r="Q47" s="22"/>
      <c r="R47" s="22"/>
      <c r="S47" s="24">
        <f t="shared" si="9"/>
        <v>557232.36334992712</v>
      </c>
      <c r="T47" s="64">
        <f t="shared" si="9"/>
        <v>93073.245674664155</v>
      </c>
    </row>
    <row r="48" spans="1:20" x14ac:dyDescent="0.25">
      <c r="A48" s="25">
        <f t="shared" si="4"/>
        <v>27</v>
      </c>
      <c r="B48" s="28">
        <f t="shared" si="7"/>
        <v>45352</v>
      </c>
      <c r="C48" s="26">
        <f t="shared" si="8"/>
        <v>29</v>
      </c>
      <c r="D48" s="22">
        <f t="shared" si="0"/>
        <v>28340.28080479187</v>
      </c>
      <c r="E48" s="22">
        <f t="shared" si="1"/>
        <v>21261.408344987183</v>
      </c>
      <c r="F48" s="22">
        <f t="shared" si="2"/>
        <v>7078.8724598046874</v>
      </c>
      <c r="G48" s="22"/>
      <c r="H48" s="22"/>
      <c r="I48" s="22"/>
      <c r="J48" s="22"/>
      <c r="K48" s="22"/>
      <c r="L48" s="22"/>
      <c r="M48" s="22"/>
      <c r="N48" s="22"/>
      <c r="O48" s="27" t="str">
        <f t="shared" si="6"/>
        <v/>
      </c>
      <c r="P48" s="22"/>
      <c r="Q48" s="22"/>
      <c r="R48" s="22"/>
      <c r="S48" s="24">
        <f t="shared" si="9"/>
        <v>535970.95500493993</v>
      </c>
      <c r="T48" s="64">
        <f t="shared" si="9"/>
        <v>85994.373214859472</v>
      </c>
    </row>
    <row r="49" spans="1:20" x14ac:dyDescent="0.25">
      <c r="A49" s="25">
        <f t="shared" si="4"/>
        <v>28</v>
      </c>
      <c r="B49" s="28">
        <f t="shared" si="7"/>
        <v>45383</v>
      </c>
      <c r="C49" s="26">
        <f t="shared" si="8"/>
        <v>31</v>
      </c>
      <c r="D49" s="22">
        <f t="shared" si="0"/>
        <v>28340.28080479187</v>
      </c>
      <c r="E49" s="22">
        <f t="shared" si="1"/>
        <v>21061.934639632385</v>
      </c>
      <c r="F49" s="22">
        <f t="shared" si="2"/>
        <v>7278.3461651594853</v>
      </c>
      <c r="G49" s="22"/>
      <c r="H49" s="22"/>
      <c r="I49" s="22"/>
      <c r="J49" s="22"/>
      <c r="K49" s="22"/>
      <c r="L49" s="22"/>
      <c r="M49" s="22"/>
      <c r="N49" s="22"/>
      <c r="O49" s="27" t="str">
        <f t="shared" si="6"/>
        <v/>
      </c>
      <c r="P49" s="22"/>
      <c r="Q49" s="22"/>
      <c r="R49" s="22"/>
      <c r="S49" s="24">
        <f t="shared" si="9"/>
        <v>514909.02036530752</v>
      </c>
      <c r="T49" s="64">
        <f t="shared" si="9"/>
        <v>78716.027049699987</v>
      </c>
    </row>
    <row r="50" spans="1:20" x14ac:dyDescent="0.25">
      <c r="A50" s="25">
        <f t="shared" si="4"/>
        <v>29</v>
      </c>
      <c r="B50" s="28">
        <f t="shared" si="7"/>
        <v>45413</v>
      </c>
      <c r="C50" s="26">
        <f t="shared" si="8"/>
        <v>30</v>
      </c>
      <c r="D50" s="22">
        <f t="shared" si="0"/>
        <v>28340.28080479187</v>
      </c>
      <c r="E50" s="22">
        <f t="shared" si="1"/>
        <v>21573.509284590702</v>
      </c>
      <c r="F50" s="22">
        <f t="shared" si="2"/>
        <v>6766.7715202011668</v>
      </c>
      <c r="G50" s="22"/>
      <c r="H50" s="22"/>
      <c r="I50" s="22"/>
      <c r="J50" s="22"/>
      <c r="K50" s="22"/>
      <c r="L50" s="22"/>
      <c r="M50" s="22"/>
      <c r="N50" s="22"/>
      <c r="O50" s="27" t="str">
        <f t="shared" si="6"/>
        <v/>
      </c>
      <c r="P50" s="22"/>
      <c r="Q50" s="22"/>
      <c r="R50" s="22"/>
      <c r="S50" s="24">
        <f t="shared" si="9"/>
        <v>493335.51108071679</v>
      </c>
      <c r="T50" s="64">
        <f t="shared" si="9"/>
        <v>71949.255529498827</v>
      </c>
    </row>
    <row r="51" spans="1:20" x14ac:dyDescent="0.25">
      <c r="A51" s="25">
        <f t="shared" si="4"/>
        <v>30</v>
      </c>
      <c r="B51" s="28">
        <f t="shared" si="7"/>
        <v>45444</v>
      </c>
      <c r="C51" s="26">
        <f t="shared" si="8"/>
        <v>31</v>
      </c>
      <c r="D51" s="22">
        <f t="shared" si="0"/>
        <v>28340.28080479187</v>
      </c>
      <c r="E51" s="22">
        <f t="shared" si="1"/>
        <v>21640.912878822382</v>
      </c>
      <c r="F51" s="22">
        <f t="shared" si="2"/>
        <v>6699.3679259694873</v>
      </c>
      <c r="G51" s="22"/>
      <c r="H51" s="22"/>
      <c r="I51" s="22"/>
      <c r="J51" s="22"/>
      <c r="K51" s="22"/>
      <c r="L51" s="22"/>
      <c r="M51" s="22"/>
      <c r="N51" s="22"/>
      <c r="O51" s="27" t="str">
        <f t="shared" si="6"/>
        <v/>
      </c>
      <c r="P51" s="22"/>
      <c r="Q51" s="22"/>
      <c r="R51" s="22"/>
      <c r="S51" s="24">
        <f t="shared" si="9"/>
        <v>471694.59820189443</v>
      </c>
      <c r="T51" s="64">
        <f t="shared" si="9"/>
        <v>65249.887603529336</v>
      </c>
    </row>
    <row r="52" spans="1:20" x14ac:dyDescent="0.25">
      <c r="A52" s="25">
        <f t="shared" si="4"/>
        <v>31</v>
      </c>
      <c r="B52" s="28">
        <f t="shared" si="7"/>
        <v>45474</v>
      </c>
      <c r="C52" s="26">
        <f t="shared" si="8"/>
        <v>30</v>
      </c>
      <c r="D52" s="22">
        <f t="shared" si="0"/>
        <v>28340.280804791866</v>
      </c>
      <c r="E52" s="22">
        <f t="shared" si="1"/>
        <v>22141.419555321387</v>
      </c>
      <c r="F52" s="22">
        <f t="shared" si="2"/>
        <v>6198.8612494704812</v>
      </c>
      <c r="G52" s="22"/>
      <c r="H52" s="22"/>
      <c r="I52" s="22"/>
      <c r="J52" s="22"/>
      <c r="K52" s="22"/>
      <c r="L52" s="22"/>
      <c r="M52" s="22"/>
      <c r="N52" s="22"/>
      <c r="O52" s="27" t="str">
        <f t="shared" si="6"/>
        <v/>
      </c>
      <c r="P52" s="22"/>
      <c r="Q52" s="22"/>
      <c r="R52" s="22"/>
      <c r="S52" s="24">
        <f t="shared" si="9"/>
        <v>449553.17864657304</v>
      </c>
      <c r="T52" s="64">
        <f t="shared" si="9"/>
        <v>59051.026354058857</v>
      </c>
    </row>
    <row r="53" spans="1:20" x14ac:dyDescent="0.25">
      <c r="A53" s="25">
        <f t="shared" si="4"/>
        <v>32</v>
      </c>
      <c r="B53" s="28">
        <f t="shared" si="7"/>
        <v>45505</v>
      </c>
      <c r="C53" s="26">
        <f t="shared" si="8"/>
        <v>31</v>
      </c>
      <c r="D53" s="22">
        <f t="shared" si="0"/>
        <v>28340.28080479187</v>
      </c>
      <c r="E53" s="22">
        <f t="shared" si="1"/>
        <v>22235.46556567619</v>
      </c>
      <c r="F53" s="22">
        <f t="shared" si="2"/>
        <v>6104.81523911568</v>
      </c>
      <c r="G53" s="22"/>
      <c r="H53" s="22"/>
      <c r="I53" s="22"/>
      <c r="J53" s="22"/>
      <c r="K53" s="22"/>
      <c r="L53" s="22"/>
      <c r="M53" s="22"/>
      <c r="N53" s="22"/>
      <c r="O53" s="27" t="str">
        <f t="shared" si="6"/>
        <v/>
      </c>
      <c r="P53" s="22"/>
      <c r="Q53" s="22"/>
      <c r="R53" s="22"/>
      <c r="S53" s="24">
        <f t="shared" si="9"/>
        <v>427317.71308089688</v>
      </c>
      <c r="T53" s="64">
        <f t="shared" si="9"/>
        <v>52946.211114943173</v>
      </c>
    </row>
    <row r="54" spans="1:20" x14ac:dyDescent="0.25">
      <c r="A54" s="25">
        <f t="shared" si="4"/>
        <v>33</v>
      </c>
      <c r="B54" s="28">
        <f t="shared" si="7"/>
        <v>45536</v>
      </c>
      <c r="C54" s="26">
        <f t="shared" si="8"/>
        <v>31</v>
      </c>
      <c r="D54" s="22">
        <f t="shared" si="0"/>
        <v>28340.280804791866</v>
      </c>
      <c r="E54" s="22">
        <f t="shared" si="1"/>
        <v>22537.417404706313</v>
      </c>
      <c r="F54" s="22">
        <f t="shared" si="2"/>
        <v>5802.8634000855545</v>
      </c>
      <c r="G54" s="22"/>
      <c r="H54" s="22"/>
      <c r="I54" s="22"/>
      <c r="J54" s="22"/>
      <c r="K54" s="22"/>
      <c r="L54" s="22"/>
      <c r="M54" s="22"/>
      <c r="N54" s="22"/>
      <c r="O54" s="27" t="str">
        <f t="shared" si="6"/>
        <v/>
      </c>
      <c r="P54" s="22"/>
      <c r="Q54" s="22"/>
      <c r="R54" s="22"/>
      <c r="S54" s="24">
        <f t="shared" si="9"/>
        <v>404780.29567619058</v>
      </c>
      <c r="T54" s="64">
        <f t="shared" si="9"/>
        <v>47143.34771485762</v>
      </c>
    </row>
    <row r="55" spans="1:20" x14ac:dyDescent="0.25">
      <c r="A55" s="25">
        <f t="shared" si="4"/>
        <v>34</v>
      </c>
      <c r="B55" s="28">
        <f t="shared" si="7"/>
        <v>45566</v>
      </c>
      <c r="C55" s="26">
        <f t="shared" si="8"/>
        <v>30</v>
      </c>
      <c r="D55" s="22">
        <f t="shared" si="0"/>
        <v>28340.280804791873</v>
      </c>
      <c r="E55" s="22">
        <f t="shared" si="1"/>
        <v>23020.786159355281</v>
      </c>
      <c r="F55" s="22">
        <f t="shared" si="2"/>
        <v>5319.4946454365909</v>
      </c>
      <c r="G55" s="22"/>
      <c r="H55" s="22"/>
      <c r="I55" s="22"/>
      <c r="J55" s="22"/>
      <c r="K55" s="22"/>
      <c r="L55" s="22"/>
      <c r="M55" s="22"/>
      <c r="N55" s="22"/>
      <c r="O55" s="27" t="str">
        <f t="shared" si="6"/>
        <v/>
      </c>
      <c r="P55" s="22"/>
      <c r="Q55" s="22"/>
      <c r="R55" s="22"/>
      <c r="S55" s="24">
        <f t="shared" ref="S55:T68" si="10">IF(S54=0,0,S54-E55)</f>
        <v>381759.50951683533</v>
      </c>
      <c r="T55" s="64">
        <f t="shared" si="10"/>
        <v>41823.853069421028</v>
      </c>
    </row>
    <row r="56" spans="1:20" x14ac:dyDescent="0.25">
      <c r="A56" s="25">
        <f t="shared" si="4"/>
        <v>35</v>
      </c>
      <c r="B56" s="28">
        <f t="shared" si="7"/>
        <v>45597</v>
      </c>
      <c r="C56" s="26">
        <f t="shared" si="8"/>
        <v>31</v>
      </c>
      <c r="D56" s="22">
        <f t="shared" si="0"/>
        <v>28340.280804791873</v>
      </c>
      <c r="E56" s="22">
        <f t="shared" si="1"/>
        <v>23156.085959607743</v>
      </c>
      <c r="F56" s="22">
        <f t="shared" si="2"/>
        <v>5184.194845184129</v>
      </c>
      <c r="G56" s="22"/>
      <c r="H56" s="22"/>
      <c r="I56" s="22"/>
      <c r="J56" s="22"/>
      <c r="K56" s="22"/>
      <c r="L56" s="22"/>
      <c r="M56" s="22"/>
      <c r="N56" s="22"/>
      <c r="O56" s="27" t="str">
        <f t="shared" si="6"/>
        <v/>
      </c>
      <c r="P56" s="22"/>
      <c r="Q56" s="22"/>
      <c r="R56" s="22"/>
      <c r="S56" s="24">
        <f t="shared" si="10"/>
        <v>358603.42355722759</v>
      </c>
      <c r="T56" s="64">
        <f t="shared" si="10"/>
        <v>36639.658224236897</v>
      </c>
    </row>
    <row r="57" spans="1:20" x14ac:dyDescent="0.25">
      <c r="A57" s="25">
        <f t="shared" si="4"/>
        <v>36</v>
      </c>
      <c r="B57" s="28">
        <f t="shared" si="7"/>
        <v>45627</v>
      </c>
      <c r="C57" s="26">
        <f t="shared" si="8"/>
        <v>30</v>
      </c>
      <c r="D57" s="22">
        <f t="shared" si="0"/>
        <v>28340.280804791866</v>
      </c>
      <c r="E57" s="22">
        <f t="shared" si="1"/>
        <v>23627.628010610642</v>
      </c>
      <c r="F57" s="22">
        <f t="shared" si="2"/>
        <v>4712.6527941812255</v>
      </c>
      <c r="G57" s="22"/>
      <c r="H57" s="22"/>
      <c r="I57" s="22"/>
      <c r="J57" s="22"/>
      <c r="K57" s="22"/>
      <c r="L57" s="22"/>
      <c r="M57" s="22"/>
      <c r="N57" s="22"/>
      <c r="O57" s="27">
        <f t="shared" si="6"/>
        <v>0</v>
      </c>
      <c r="P57" s="22"/>
      <c r="Q57" s="22"/>
      <c r="R57" s="22"/>
      <c r="S57" s="24">
        <f t="shared" si="10"/>
        <v>334975.79554661695</v>
      </c>
      <c r="T57" s="64">
        <f t="shared" si="10"/>
        <v>31927.005430055673</v>
      </c>
    </row>
    <row r="58" spans="1:20" x14ac:dyDescent="0.25">
      <c r="A58" s="25">
        <f t="shared" si="4"/>
        <v>37</v>
      </c>
      <c r="B58" s="28">
        <f t="shared" si="7"/>
        <v>45658</v>
      </c>
      <c r="C58" s="26">
        <f t="shared" si="8"/>
        <v>31</v>
      </c>
      <c r="D58" s="22">
        <f t="shared" si="0"/>
        <v>28340.28080479187</v>
      </c>
      <c r="E58" s="22">
        <f t="shared" si="1"/>
        <v>23791.396627074635</v>
      </c>
      <c r="F58" s="22">
        <f t="shared" si="2"/>
        <v>4548.8841777172347</v>
      </c>
      <c r="G58" s="22"/>
      <c r="H58" s="22"/>
      <c r="I58" s="22"/>
      <c r="J58" s="22"/>
      <c r="K58" s="22"/>
      <c r="L58" s="22"/>
      <c r="M58" s="22"/>
      <c r="N58" s="22"/>
      <c r="O58" s="27" t="str">
        <f t="shared" si="6"/>
        <v/>
      </c>
      <c r="P58" s="22"/>
      <c r="Q58" s="22"/>
      <c r="R58" s="22"/>
      <c r="S58" s="24">
        <f t="shared" si="10"/>
        <v>311184.39891954232</v>
      </c>
      <c r="T58" s="64">
        <f t="shared" si="10"/>
        <v>27378.121252338438</v>
      </c>
    </row>
    <row r="59" spans="1:20" x14ac:dyDescent="0.25">
      <c r="A59" s="25">
        <f t="shared" si="4"/>
        <v>38</v>
      </c>
      <c r="B59" s="28">
        <f t="shared" si="7"/>
        <v>45689</v>
      </c>
      <c r="C59" s="26">
        <f t="shared" si="8"/>
        <v>31</v>
      </c>
      <c r="D59" s="22">
        <f t="shared" si="0"/>
        <v>28340.280804791873</v>
      </c>
      <c r="E59" s="22">
        <f t="shared" si="1"/>
        <v>24114.477605227381</v>
      </c>
      <c r="F59" s="22">
        <f t="shared" si="2"/>
        <v>4225.8031995644906</v>
      </c>
      <c r="G59" s="22"/>
      <c r="H59" s="22"/>
      <c r="I59" s="22"/>
      <c r="J59" s="22"/>
      <c r="K59" s="22"/>
      <c r="L59" s="22"/>
      <c r="M59" s="22"/>
      <c r="N59" s="22"/>
      <c r="O59" s="27" t="str">
        <f t="shared" si="6"/>
        <v/>
      </c>
      <c r="P59" s="22"/>
      <c r="Q59" s="22"/>
      <c r="R59" s="22"/>
      <c r="S59" s="24">
        <f t="shared" si="10"/>
        <v>287069.92131431494</v>
      </c>
      <c r="T59" s="64">
        <f t="shared" si="10"/>
        <v>23152.318052773946</v>
      </c>
    </row>
    <row r="60" spans="1:20" x14ac:dyDescent="0.25">
      <c r="A60" s="25">
        <f t="shared" si="4"/>
        <v>39</v>
      </c>
      <c r="B60" s="28">
        <f t="shared" si="7"/>
        <v>45717</v>
      </c>
      <c r="C60" s="26">
        <f t="shared" si="8"/>
        <v>28</v>
      </c>
      <c r="D60" s="22">
        <f t="shared" si="0"/>
        <v>28340.28080479187</v>
      </c>
      <c r="E60" s="22">
        <f t="shared" si="1"/>
        <v>24819.204151846952</v>
      </c>
      <c r="F60" s="22">
        <f t="shared" si="2"/>
        <v>3521.0766529449174</v>
      </c>
      <c r="G60" s="22"/>
      <c r="H60" s="22"/>
      <c r="I60" s="22"/>
      <c r="J60" s="22"/>
      <c r="K60" s="22"/>
      <c r="L60" s="22"/>
      <c r="M60" s="22"/>
      <c r="N60" s="22"/>
      <c r="O60" s="27" t="str">
        <f t="shared" si="6"/>
        <v/>
      </c>
      <c r="P60" s="22"/>
      <c r="Q60" s="22"/>
      <c r="R60" s="22"/>
      <c r="S60" s="24">
        <f t="shared" si="10"/>
        <v>262250.717162468</v>
      </c>
      <c r="T60" s="64">
        <f t="shared" si="10"/>
        <v>19631.241399829029</v>
      </c>
    </row>
    <row r="61" spans="1:20" x14ac:dyDescent="0.25">
      <c r="A61" s="25">
        <f t="shared" si="4"/>
        <v>40</v>
      </c>
      <c r="B61" s="28">
        <f t="shared" si="7"/>
        <v>45748</v>
      </c>
      <c r="C61" s="26">
        <f t="shared" si="8"/>
        <v>31</v>
      </c>
      <c r="D61" s="22">
        <f t="shared" si="0"/>
        <v>28340.280804791866</v>
      </c>
      <c r="E61" s="22">
        <f t="shared" si="1"/>
        <v>24778.984276042131</v>
      </c>
      <c r="F61" s="22">
        <f t="shared" si="2"/>
        <v>3561.2965287497373</v>
      </c>
      <c r="G61" s="22"/>
      <c r="H61" s="22"/>
      <c r="I61" s="22"/>
      <c r="J61" s="22"/>
      <c r="K61" s="22"/>
      <c r="L61" s="22"/>
      <c r="M61" s="22"/>
      <c r="N61" s="22"/>
      <c r="O61" s="27" t="str">
        <f t="shared" si="6"/>
        <v/>
      </c>
      <c r="P61" s="22"/>
      <c r="Q61" s="22"/>
      <c r="R61" s="22"/>
      <c r="S61" s="24">
        <f t="shared" si="10"/>
        <v>237471.73288642586</v>
      </c>
      <c r="T61" s="64">
        <f t="shared" si="10"/>
        <v>16069.944871079291</v>
      </c>
    </row>
    <row r="62" spans="1:20" x14ac:dyDescent="0.25">
      <c r="A62" s="25">
        <f t="shared" si="4"/>
        <v>41</v>
      </c>
      <c r="B62" s="28">
        <f t="shared" si="7"/>
        <v>45778</v>
      </c>
      <c r="C62" s="26">
        <f t="shared" si="8"/>
        <v>30</v>
      </c>
      <c r="D62" s="22">
        <f t="shared" si="0"/>
        <v>28340.28080479187</v>
      </c>
      <c r="E62" s="22">
        <f t="shared" si="1"/>
        <v>25219.50238492919</v>
      </c>
      <c r="F62" s="22">
        <f t="shared" si="2"/>
        <v>3120.7784198626809</v>
      </c>
      <c r="G62" s="22"/>
      <c r="H62" s="22"/>
      <c r="I62" s="22"/>
      <c r="J62" s="22"/>
      <c r="K62" s="22"/>
      <c r="L62" s="22"/>
      <c r="M62" s="22"/>
      <c r="N62" s="22"/>
      <c r="O62" s="27" t="str">
        <f t="shared" si="6"/>
        <v/>
      </c>
      <c r="P62" s="22"/>
      <c r="Q62" s="22"/>
      <c r="R62" s="22"/>
      <c r="S62" s="24">
        <f t="shared" si="10"/>
        <v>212252.23050149667</v>
      </c>
      <c r="T62" s="64">
        <f t="shared" si="10"/>
        <v>12949.16645121661</v>
      </c>
    </row>
    <row r="63" spans="1:20" x14ac:dyDescent="0.25">
      <c r="A63" s="25">
        <f t="shared" si="4"/>
        <v>42</v>
      </c>
      <c r="B63" s="28">
        <f t="shared" si="7"/>
        <v>45809</v>
      </c>
      <c r="C63" s="26">
        <f t="shared" si="8"/>
        <v>31</v>
      </c>
      <c r="D63" s="22">
        <f t="shared" si="0"/>
        <v>28340.28080479187</v>
      </c>
      <c r="E63" s="22">
        <f t="shared" si="1"/>
        <v>25457.950720500499</v>
      </c>
      <c r="F63" s="22">
        <f t="shared" si="2"/>
        <v>2882.3300842913713</v>
      </c>
      <c r="G63" s="22"/>
      <c r="H63" s="22"/>
      <c r="I63" s="22"/>
      <c r="J63" s="22"/>
      <c r="K63" s="22"/>
      <c r="L63" s="22"/>
      <c r="M63" s="22"/>
      <c r="N63" s="22"/>
      <c r="O63" s="27" t="str">
        <f t="shared" si="6"/>
        <v/>
      </c>
      <c r="P63" s="22"/>
      <c r="Q63" s="22"/>
      <c r="R63" s="22"/>
      <c r="S63" s="24">
        <f t="shared" si="10"/>
        <v>186794.27978099618</v>
      </c>
      <c r="T63" s="64">
        <f t="shared" si="10"/>
        <v>10066.836366925239</v>
      </c>
    </row>
    <row r="64" spans="1:20" x14ac:dyDescent="0.25">
      <c r="A64" s="25">
        <f t="shared" si="4"/>
        <v>43</v>
      </c>
      <c r="B64" s="28">
        <f t="shared" si="7"/>
        <v>45839</v>
      </c>
      <c r="C64" s="26">
        <f t="shared" si="8"/>
        <v>30</v>
      </c>
      <c r="D64" s="22">
        <f t="shared" si="0"/>
        <v>28340.28080479187</v>
      </c>
      <c r="E64" s="22">
        <f t="shared" si="1"/>
        <v>25885.489448327033</v>
      </c>
      <c r="F64" s="22">
        <f t="shared" si="2"/>
        <v>2454.791356464837</v>
      </c>
      <c r="G64" s="22"/>
      <c r="H64" s="22"/>
      <c r="I64" s="22"/>
      <c r="J64" s="22"/>
      <c r="K64" s="22"/>
      <c r="L64" s="22"/>
      <c r="M64" s="22"/>
      <c r="N64" s="22"/>
      <c r="O64" s="27" t="str">
        <f t="shared" si="6"/>
        <v/>
      </c>
      <c r="P64" s="22"/>
      <c r="Q64" s="22"/>
      <c r="R64" s="22"/>
      <c r="S64" s="24">
        <f t="shared" si="10"/>
        <v>160908.79033266916</v>
      </c>
      <c r="T64" s="64">
        <f t="shared" si="10"/>
        <v>7612.0450104604024</v>
      </c>
    </row>
    <row r="65" spans="1:20" x14ac:dyDescent="0.25">
      <c r="A65" s="25">
        <f t="shared" si="4"/>
        <v>44</v>
      </c>
      <c r="B65" s="28">
        <f t="shared" si="7"/>
        <v>45870</v>
      </c>
      <c r="C65" s="26">
        <f t="shared" si="8"/>
        <v>31</v>
      </c>
      <c r="D65" s="22">
        <f t="shared" si="0"/>
        <v>28340.28080479187</v>
      </c>
      <c r="E65" s="22">
        <f t="shared" si="1"/>
        <v>26155.181283778758</v>
      </c>
      <c r="F65" s="22">
        <f t="shared" si="2"/>
        <v>2185.0995210131114</v>
      </c>
      <c r="G65" s="22"/>
      <c r="H65" s="22"/>
      <c r="I65" s="22"/>
      <c r="J65" s="22"/>
      <c r="K65" s="22"/>
      <c r="L65" s="22"/>
      <c r="M65" s="22"/>
      <c r="N65" s="22"/>
      <c r="O65" s="27" t="str">
        <f t="shared" si="6"/>
        <v/>
      </c>
      <c r="P65" s="22"/>
      <c r="Q65" s="22"/>
      <c r="R65" s="22"/>
      <c r="S65" s="24">
        <f t="shared" si="10"/>
        <v>134753.60904889042</v>
      </c>
      <c r="T65" s="64">
        <f t="shared" si="10"/>
        <v>5426.945489447291</v>
      </c>
    </row>
    <row r="66" spans="1:20" x14ac:dyDescent="0.25">
      <c r="A66" s="25">
        <f t="shared" si="4"/>
        <v>45</v>
      </c>
      <c r="B66" s="28">
        <f t="shared" si="7"/>
        <v>45901</v>
      </c>
      <c r="C66" s="26">
        <f t="shared" si="8"/>
        <v>31</v>
      </c>
      <c r="D66" s="22">
        <f t="shared" si="0"/>
        <v>28340.28080479187</v>
      </c>
      <c r="E66" s="22">
        <f t="shared" si="1"/>
        <v>26510.361842759026</v>
      </c>
      <c r="F66" s="22">
        <f t="shared" si="2"/>
        <v>1829.9189620328445</v>
      </c>
      <c r="G66" s="22"/>
      <c r="H66" s="22"/>
      <c r="I66" s="22"/>
      <c r="J66" s="22"/>
      <c r="K66" s="22"/>
      <c r="L66" s="22"/>
      <c r="M66" s="22"/>
      <c r="N66" s="22"/>
      <c r="O66" s="27" t="str">
        <f t="shared" si="6"/>
        <v/>
      </c>
      <c r="P66" s="22"/>
      <c r="Q66" s="22"/>
      <c r="R66" s="22"/>
      <c r="S66" s="24">
        <f t="shared" si="10"/>
        <v>108243.24720613139</v>
      </c>
      <c r="T66" s="64">
        <f t="shared" si="10"/>
        <v>3597.0265274144467</v>
      </c>
    </row>
    <row r="67" spans="1:20" x14ac:dyDescent="0.25">
      <c r="A67" s="25">
        <f t="shared" si="4"/>
        <v>46</v>
      </c>
      <c r="B67" s="28">
        <f t="shared" si="7"/>
        <v>45931</v>
      </c>
      <c r="C67" s="26">
        <f t="shared" si="8"/>
        <v>30</v>
      </c>
      <c r="D67" s="22">
        <f t="shared" si="0"/>
        <v>28340.28080479187</v>
      </c>
      <c r="E67" s="22">
        <f t="shared" si="1"/>
        <v>26917.782278879669</v>
      </c>
      <c r="F67" s="22">
        <f t="shared" si="2"/>
        <v>1422.4985259121988</v>
      </c>
      <c r="G67" s="22"/>
      <c r="H67" s="22"/>
      <c r="I67" s="22"/>
      <c r="J67" s="22"/>
      <c r="K67" s="22"/>
      <c r="L67" s="22"/>
      <c r="M67" s="22"/>
      <c r="N67" s="22"/>
      <c r="O67" s="27" t="str">
        <f t="shared" si="6"/>
        <v/>
      </c>
      <c r="P67" s="22"/>
      <c r="Q67" s="22"/>
      <c r="R67" s="22"/>
      <c r="S67" s="24">
        <f t="shared" si="10"/>
        <v>81325.464927251713</v>
      </c>
      <c r="T67" s="64">
        <f t="shared" si="10"/>
        <v>2174.5280015022481</v>
      </c>
    </row>
    <row r="68" spans="1:20" x14ac:dyDescent="0.25">
      <c r="A68" s="25">
        <f t="shared" si="4"/>
        <v>47</v>
      </c>
      <c r="B68" s="28">
        <f t="shared" si="7"/>
        <v>45962</v>
      </c>
      <c r="C68" s="26">
        <f t="shared" si="8"/>
        <v>31</v>
      </c>
      <c r="D68" s="22">
        <f t="shared" si="0"/>
        <v>28340.28080479187</v>
      </c>
      <c r="E68" s="22">
        <f t="shared" si="1"/>
        <v>27235.902143493666</v>
      </c>
      <c r="F68" s="22">
        <f t="shared" si="2"/>
        <v>1104.3786612982026</v>
      </c>
      <c r="G68" s="22"/>
      <c r="H68" s="22"/>
      <c r="I68" s="22"/>
      <c r="J68" s="22"/>
      <c r="K68" s="22"/>
      <c r="L68" s="22"/>
      <c r="M68" s="22"/>
      <c r="N68" s="22"/>
      <c r="O68" s="27" t="str">
        <f t="shared" si="6"/>
        <v/>
      </c>
      <c r="P68" s="22"/>
      <c r="Q68" s="22"/>
      <c r="R68" s="22"/>
      <c r="S68" s="24">
        <f t="shared" si="10"/>
        <v>54089.562783758047</v>
      </c>
      <c r="T68" s="64">
        <f t="shared" si="10"/>
        <v>1070.1493402040455</v>
      </c>
    </row>
    <row r="69" spans="1:20" x14ac:dyDescent="0.25">
      <c r="A69" s="25">
        <f t="shared" ref="A69:A70" si="11">IF(S68&gt;0,A68+1,0)</f>
        <v>48</v>
      </c>
      <c r="B69" s="28">
        <f t="shared" si="7"/>
        <v>45992</v>
      </c>
      <c r="C69" s="26">
        <f t="shared" ref="C69" si="12">IF(S68=0,0,IF(B69=$F$10,$F$10-EOMONTH(B68,-1),B69-B68))</f>
        <v>30</v>
      </c>
      <c r="D69" s="22">
        <f t="shared" ref="D69:D70" si="13">IF(S68=0,0,SUM(E69:P69))</f>
        <v>28340.28080479187</v>
      </c>
      <c r="E69" s="22">
        <f t="shared" ref="E69:E70" si="14">IF(S68=0,0,(IF($F$3=$G$4,IF(B69=$F$10,S68,(IF(A69="","",$F$8-F69))),IF(B69=$F$10,S68,(IF(A69="","",$F$5/$F$6))))))</f>
        <v>27629.452874984781</v>
      </c>
      <c r="F69" s="22">
        <f t="shared" ref="F69:F70" si="15">IF(A69="","",S68*C69*$F$7/$F$12)</f>
        <v>710.82792980708723</v>
      </c>
      <c r="G69" s="22"/>
      <c r="H69" s="22"/>
      <c r="I69" s="22"/>
      <c r="J69" s="22"/>
      <c r="K69" s="22"/>
      <c r="L69" s="22"/>
      <c r="M69" s="22"/>
      <c r="N69" s="22"/>
      <c r="O69" s="27" t="str">
        <f t="shared" ref="O69:O70" si="16">IF(A69&lt;$F$6,(IF(MOD(A69,12)=0,$O$12*S69+$O$13*$F$4,"")),"")</f>
        <v/>
      </c>
      <c r="P69" s="22"/>
      <c r="Q69" s="22"/>
      <c r="R69" s="22"/>
      <c r="S69" s="24">
        <f t="shared" ref="S69" si="17">IF(S68=0,0,S68-E69)</f>
        <v>26460.109908773265</v>
      </c>
      <c r="T69" s="64"/>
    </row>
    <row r="70" spans="1:20" x14ac:dyDescent="0.25">
      <c r="A70" s="25">
        <f t="shared" si="11"/>
        <v>49</v>
      </c>
      <c r="B70" s="28">
        <f>F10</f>
        <v>46022</v>
      </c>
      <c r="C70" s="26">
        <f>B70-B69+1</f>
        <v>31</v>
      </c>
      <c r="D70" s="22">
        <f t="shared" si="13"/>
        <v>26819.431319170297</v>
      </c>
      <c r="E70" s="22">
        <f t="shared" si="14"/>
        <v>26460.109908773265</v>
      </c>
      <c r="F70" s="22">
        <f t="shared" si="15"/>
        <v>359.32141039703055</v>
      </c>
      <c r="G70" s="22"/>
      <c r="H70" s="22"/>
      <c r="I70" s="22"/>
      <c r="J70" s="22"/>
      <c r="K70" s="22"/>
      <c r="L70" s="22"/>
      <c r="M70" s="22"/>
      <c r="N70" s="22"/>
      <c r="O70" s="27" t="str">
        <f t="shared" si="16"/>
        <v/>
      </c>
      <c r="P70" s="22"/>
      <c r="Q70" s="22"/>
      <c r="R70" s="22"/>
      <c r="S70" s="24">
        <f t="shared" ref="S70" si="18">IF(S69=0,0,S69-E70)</f>
        <v>0</v>
      </c>
      <c r="T70" s="64"/>
    </row>
    <row r="71" spans="1:20" s="12" customFormat="1" ht="15.75" thickBot="1" x14ac:dyDescent="0.3">
      <c r="A71" s="29" t="s">
        <v>44</v>
      </c>
      <c r="B71" s="30"/>
      <c r="C71" s="31">
        <f>SUM(C23:C70)</f>
        <v>1460</v>
      </c>
      <c r="D71" s="32">
        <f>SUM(D23:D70)</f>
        <v>1358812.6291443887</v>
      </c>
      <c r="E71" s="32">
        <f>SUM(E23:E70)</f>
        <v>1000000.0000000006</v>
      </c>
      <c r="F71" s="32">
        <f t="shared" ref="F71:P71" si="19">SUM(F22:F70)</f>
        <v>358812.62914438779</v>
      </c>
      <c r="G71" s="32">
        <f t="shared" si="19"/>
        <v>0</v>
      </c>
      <c r="H71" s="32">
        <f t="shared" si="19"/>
        <v>0</v>
      </c>
      <c r="I71" s="32">
        <f t="shared" si="19"/>
        <v>0</v>
      </c>
      <c r="J71" s="32">
        <f t="shared" si="19"/>
        <v>0</v>
      </c>
      <c r="K71" s="32">
        <f t="shared" si="19"/>
        <v>0</v>
      </c>
      <c r="L71" s="32">
        <f t="shared" si="19"/>
        <v>0</v>
      </c>
      <c r="M71" s="32">
        <f t="shared" si="19"/>
        <v>0</v>
      </c>
      <c r="N71" s="32">
        <f t="shared" si="19"/>
        <v>0</v>
      </c>
      <c r="O71" s="32">
        <f t="shared" si="19"/>
        <v>0</v>
      </c>
      <c r="P71" s="32">
        <f t="shared" si="19"/>
        <v>0</v>
      </c>
      <c r="Q71" s="33">
        <f ca="1">XIRR(OFFSET($D$22,0,0,COUNT(A22:A70),1),OFFSET($B$22,0,0,COUNT(A22:A70),1))*100</f>
        <v>17.187071442604065</v>
      </c>
      <c r="R71" s="32">
        <f>SUM(E71:P71)</f>
        <v>1358812.6291443883</v>
      </c>
      <c r="S71" s="34"/>
    </row>
    <row r="72" spans="1:20" ht="21.75" customHeight="1" x14ac:dyDescent="0.25">
      <c r="A72" s="35"/>
      <c r="B72" s="36"/>
      <c r="C72" s="37"/>
      <c r="D72" s="38"/>
      <c r="E72" s="38"/>
      <c r="F72" s="38"/>
      <c r="G72" s="38"/>
      <c r="H72" s="38"/>
      <c r="I72" s="38"/>
      <c r="J72" s="38"/>
      <c r="K72" s="38"/>
      <c r="L72" s="38"/>
      <c r="M72" s="38"/>
      <c r="N72" s="38"/>
      <c r="O72" s="38"/>
      <c r="P72" s="38"/>
      <c r="Q72" s="39"/>
      <c r="R72" s="39"/>
      <c r="S72" s="39"/>
    </row>
    <row r="73" spans="1:20" s="13" customFormat="1" ht="32.25" customHeight="1" x14ac:dyDescent="0.25">
      <c r="A73" s="80" t="s">
        <v>33</v>
      </c>
      <c r="B73" s="80"/>
      <c r="C73" s="80"/>
      <c r="D73" s="80"/>
      <c r="E73" s="80"/>
      <c r="F73" s="80"/>
      <c r="G73" s="80"/>
      <c r="H73" s="80"/>
      <c r="I73" s="80"/>
      <c r="J73" s="80"/>
      <c r="K73" s="80"/>
      <c r="L73" s="80"/>
      <c r="M73" s="80"/>
      <c r="N73" s="80"/>
      <c r="O73" s="80"/>
      <c r="P73" s="80"/>
      <c r="Q73" s="80"/>
      <c r="R73" s="1">
        <f>SUM(F71:P71)</f>
        <v>358812.62914438779</v>
      </c>
      <c r="S73" s="40"/>
    </row>
    <row r="74" spans="1:20" s="13" customFormat="1" ht="15.75" x14ac:dyDescent="0.25">
      <c r="A74" s="80" t="s">
        <v>23</v>
      </c>
      <c r="B74" s="80"/>
      <c r="C74" s="80"/>
      <c r="D74" s="80"/>
      <c r="E74" s="80"/>
      <c r="F74" s="80"/>
      <c r="G74" s="80"/>
      <c r="H74" s="80"/>
      <c r="I74" s="80"/>
      <c r="J74" s="80"/>
      <c r="K74" s="80"/>
      <c r="L74" s="80"/>
      <c r="M74" s="80"/>
      <c r="N74" s="80"/>
      <c r="O74" s="80"/>
      <c r="P74" s="80"/>
      <c r="Q74" s="80"/>
      <c r="R74" s="1">
        <f>SUM(G71:I71)</f>
        <v>0</v>
      </c>
      <c r="S74" s="40"/>
    </row>
    <row r="75" spans="1:20" s="13" customFormat="1" ht="15.75" x14ac:dyDescent="0.25">
      <c r="A75" s="80" t="s">
        <v>47</v>
      </c>
      <c r="B75" s="80"/>
      <c r="C75" s="80"/>
      <c r="D75" s="80"/>
      <c r="E75" s="80"/>
      <c r="F75" s="80"/>
      <c r="G75" s="80"/>
      <c r="H75" s="80"/>
      <c r="I75" s="80"/>
      <c r="J75" s="80"/>
      <c r="K75" s="80"/>
      <c r="L75" s="80"/>
      <c r="M75" s="80"/>
      <c r="N75" s="80"/>
      <c r="O75" s="80"/>
      <c r="P75" s="80"/>
      <c r="Q75" s="80"/>
      <c r="R75" s="1">
        <f>SUM(J71:K71)</f>
        <v>0</v>
      </c>
      <c r="S75" s="40"/>
    </row>
    <row r="76" spans="1:20" s="13" customFormat="1" ht="15.75" x14ac:dyDescent="0.25">
      <c r="A76" s="80" t="s">
        <v>46</v>
      </c>
      <c r="B76" s="80"/>
      <c r="C76" s="80"/>
      <c r="D76" s="80"/>
      <c r="E76" s="80"/>
      <c r="F76" s="80"/>
      <c r="G76" s="80"/>
      <c r="H76" s="80"/>
      <c r="I76" s="80"/>
      <c r="J76" s="80"/>
      <c r="K76" s="80"/>
      <c r="L76" s="80"/>
      <c r="M76" s="80"/>
      <c r="N76" s="80"/>
      <c r="O76" s="80"/>
      <c r="P76" s="80"/>
      <c r="Q76" s="80"/>
      <c r="R76" s="1">
        <f>SUM(L71:P71)</f>
        <v>0</v>
      </c>
      <c r="S76" s="40"/>
    </row>
    <row r="77" spans="1:20" s="13" customFormat="1" ht="15.75" x14ac:dyDescent="0.25">
      <c r="A77" s="80" t="s">
        <v>48</v>
      </c>
      <c r="B77" s="80"/>
      <c r="C77" s="80"/>
      <c r="D77" s="80"/>
      <c r="E77" s="80"/>
      <c r="F77" s="80"/>
      <c r="G77" s="80"/>
      <c r="H77" s="80"/>
      <c r="I77" s="80"/>
      <c r="J77" s="80"/>
      <c r="K77" s="80"/>
      <c r="L77" s="80"/>
      <c r="M77" s="80"/>
      <c r="N77" s="80"/>
      <c r="O77" s="80"/>
      <c r="P77" s="80"/>
      <c r="Q77" s="80"/>
      <c r="R77" s="1">
        <f>R71</f>
        <v>1358812.6291443883</v>
      </c>
      <c r="S77" s="40"/>
    </row>
    <row r="78" spans="1:20" s="13" customFormat="1" ht="15.75" x14ac:dyDescent="0.25">
      <c r="A78" s="80" t="s">
        <v>49</v>
      </c>
      <c r="B78" s="80"/>
      <c r="C78" s="80"/>
      <c r="D78" s="80"/>
      <c r="E78" s="80"/>
      <c r="F78" s="80"/>
      <c r="G78" s="80"/>
      <c r="H78" s="80"/>
      <c r="I78" s="80"/>
      <c r="J78" s="80"/>
      <c r="K78" s="80"/>
      <c r="L78" s="80"/>
      <c r="M78" s="80"/>
      <c r="N78" s="80"/>
      <c r="O78" s="80"/>
      <c r="P78" s="80"/>
      <c r="Q78" s="80"/>
      <c r="R78" s="2">
        <f ca="1">Q71</f>
        <v>17.187071442604065</v>
      </c>
      <c r="S78" s="40"/>
    </row>
    <row r="79" spans="1:20" s="13" customFormat="1" ht="54.75" customHeight="1" x14ac:dyDescent="0.25">
      <c r="A79" s="81" t="s">
        <v>58</v>
      </c>
      <c r="B79" s="82"/>
      <c r="C79" s="82"/>
      <c r="D79" s="82"/>
      <c r="E79" s="82"/>
      <c r="F79" s="82"/>
      <c r="G79" s="82"/>
      <c r="H79" s="82"/>
      <c r="I79" s="82"/>
      <c r="J79" s="82"/>
      <c r="K79" s="82"/>
      <c r="L79" s="82"/>
      <c r="M79" s="82"/>
      <c r="N79" s="82"/>
      <c r="O79" s="82"/>
      <c r="P79" s="82"/>
      <c r="Q79" s="82"/>
      <c r="R79" s="82"/>
      <c r="S79" s="40"/>
    </row>
    <row r="80" spans="1:20" s="13" customFormat="1" ht="55.5" customHeight="1" x14ac:dyDescent="0.25">
      <c r="A80" s="83" t="s">
        <v>50</v>
      </c>
      <c r="B80" s="84"/>
      <c r="C80" s="84"/>
      <c r="D80" s="84"/>
      <c r="E80" s="84"/>
      <c r="F80" s="84"/>
      <c r="G80" s="84"/>
      <c r="H80" s="84"/>
      <c r="I80" s="84"/>
      <c r="J80" s="84"/>
      <c r="K80" s="84"/>
      <c r="L80" s="84"/>
      <c r="M80" s="84"/>
      <c r="N80" s="84"/>
      <c r="O80" s="84"/>
      <c r="P80" s="84"/>
      <c r="Q80" s="84"/>
      <c r="R80" s="84"/>
      <c r="S80" s="40"/>
    </row>
    <row r="81" spans="1:19" s="13" customFormat="1" ht="57" customHeight="1" x14ac:dyDescent="0.25">
      <c r="A81" s="83" t="s">
        <v>51</v>
      </c>
      <c r="B81" s="84"/>
      <c r="C81" s="84"/>
      <c r="D81" s="84"/>
      <c r="E81" s="84"/>
      <c r="F81" s="84"/>
      <c r="G81" s="84"/>
      <c r="H81" s="84"/>
      <c r="I81" s="84"/>
      <c r="J81" s="84"/>
      <c r="K81" s="84"/>
      <c r="L81" s="84"/>
      <c r="M81" s="84"/>
      <c r="N81" s="84"/>
      <c r="O81" s="84"/>
      <c r="P81" s="84"/>
      <c r="Q81" s="84"/>
      <c r="R81" s="84"/>
      <c r="S81" s="40"/>
    </row>
    <row r="82" spans="1:19" s="13" customFormat="1" ht="30" customHeight="1" x14ac:dyDescent="0.25">
      <c r="A82" s="83" t="s">
        <v>59</v>
      </c>
      <c r="B82" s="84"/>
      <c r="C82" s="84"/>
      <c r="D82" s="84"/>
      <c r="E82" s="84"/>
      <c r="F82" s="84"/>
      <c r="G82" s="84"/>
      <c r="H82" s="84"/>
      <c r="I82" s="84"/>
      <c r="J82" s="84"/>
      <c r="K82" s="84"/>
      <c r="L82" s="84"/>
      <c r="M82" s="84"/>
      <c r="N82" s="84"/>
      <c r="O82" s="84"/>
      <c r="P82" s="84"/>
      <c r="Q82" s="84"/>
      <c r="R82" s="84"/>
      <c r="S82" s="40"/>
    </row>
    <row r="83" spans="1:19" s="13" customFormat="1" ht="11.25" customHeight="1" x14ac:dyDescent="0.25">
      <c r="A83" s="3"/>
      <c r="B83" s="3"/>
      <c r="C83" s="3"/>
      <c r="D83" s="3"/>
      <c r="E83" s="3"/>
      <c r="F83" s="3"/>
      <c r="G83" s="3"/>
      <c r="H83" s="3"/>
      <c r="I83" s="3"/>
      <c r="J83" s="3"/>
      <c r="K83" s="3"/>
      <c r="L83" s="3"/>
      <c r="M83" s="3"/>
      <c r="N83" s="3"/>
      <c r="O83" s="40"/>
      <c r="P83" s="40"/>
      <c r="Q83" s="40"/>
      <c r="R83" s="40"/>
      <c r="S83" s="40"/>
    </row>
    <row r="84" spans="1:19" s="13" customFormat="1" ht="10.5" customHeight="1" x14ac:dyDescent="0.25">
      <c r="A84" s="86" t="s">
        <v>24</v>
      </c>
      <c r="B84" s="86"/>
      <c r="C84" s="87"/>
      <c r="D84" s="87"/>
      <c r="E84" s="87"/>
      <c r="F84" s="87"/>
      <c r="G84" s="4"/>
      <c r="H84" s="85" t="s">
        <v>57</v>
      </c>
      <c r="I84" s="85"/>
      <c r="J84" s="85"/>
      <c r="K84" s="85"/>
      <c r="L84" s="85"/>
      <c r="M84" s="85"/>
      <c r="N84" s="85"/>
      <c r="O84" s="85"/>
      <c r="P84" s="85"/>
      <c r="Q84" s="85"/>
      <c r="R84" s="85"/>
      <c r="S84" s="85"/>
    </row>
    <row r="85" spans="1:19" s="13" customFormat="1" ht="25.5" customHeight="1" x14ac:dyDescent="0.25">
      <c r="A85" s="4"/>
      <c r="B85" s="4"/>
      <c r="C85" s="4"/>
      <c r="D85" s="4"/>
      <c r="E85" s="4"/>
      <c r="F85" s="4"/>
      <c r="G85" s="4"/>
      <c r="H85" s="85"/>
      <c r="I85" s="85"/>
      <c r="J85" s="85"/>
      <c r="K85" s="85"/>
      <c r="L85" s="85"/>
      <c r="M85" s="85"/>
      <c r="N85" s="85"/>
      <c r="O85" s="85"/>
      <c r="P85" s="85"/>
      <c r="Q85" s="85"/>
      <c r="R85" s="85"/>
      <c r="S85" s="85"/>
    </row>
    <row r="86" spans="1:19" s="13" customFormat="1" ht="20.25" customHeight="1" x14ac:dyDescent="0.25">
      <c r="A86" s="77"/>
      <c r="B86" s="77"/>
      <c r="C86" s="78"/>
      <c r="D86" s="78"/>
      <c r="E86" s="78"/>
      <c r="F86" s="78"/>
      <c r="G86" s="4"/>
      <c r="H86" s="77"/>
      <c r="I86" s="77"/>
      <c r="J86" s="78"/>
      <c r="K86" s="78"/>
      <c r="L86" s="78"/>
      <c r="M86" s="78"/>
      <c r="N86" s="4"/>
      <c r="O86" s="41"/>
      <c r="P86" s="41"/>
      <c r="Q86" s="41"/>
      <c r="R86" s="41"/>
      <c r="S86" s="41"/>
    </row>
    <row r="87" spans="1:19" s="13" customFormat="1" ht="15.75" x14ac:dyDescent="0.25">
      <c r="A87" s="77"/>
      <c r="B87" s="77"/>
      <c r="C87" s="79" t="s">
        <v>25</v>
      </c>
      <c r="D87" s="79"/>
      <c r="E87" s="79"/>
      <c r="F87" s="79"/>
      <c r="G87" s="4"/>
      <c r="H87" s="77"/>
      <c r="I87" s="77"/>
      <c r="J87" s="79" t="s">
        <v>25</v>
      </c>
      <c r="K87" s="79"/>
      <c r="L87" s="79"/>
      <c r="M87" s="79"/>
      <c r="N87" s="4"/>
      <c r="O87" s="41"/>
      <c r="P87" s="41"/>
      <c r="Q87" s="41"/>
      <c r="R87" s="41"/>
      <c r="S87" s="41"/>
    </row>
    <row r="88" spans="1:19" s="13" customFormat="1" x14ac:dyDescent="0.25"/>
    <row r="143" spans="17:17" x14ac:dyDescent="0.25">
      <c r="Q143" s="5">
        <f ca="1">XIRR(OFFSET($D$22,0,0,COUNT(A22:A142),1),OFFSET($B$22,0,0,COUNT(A22:A142),1))*100</f>
        <v>17.187071442604065</v>
      </c>
    </row>
  </sheetData>
  <sheetProtection algorithmName="SHA-512" hashValue="OnyTtpQzv+hfo37LvXbwNzLgqi6qi7HZ/T5FU79TT72mw18DiNeNr6okPMvQQkGHrRTz4pjiUhc5nqkXbGlTcw==" saltValue="f6D6B0jtazb9xVs6y2Rb9Q=="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78:Q78"/>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73:Q73"/>
    <mergeCell ref="A74:Q74"/>
    <mergeCell ref="A75:Q75"/>
    <mergeCell ref="A76:Q76"/>
    <mergeCell ref="A77:Q77"/>
    <mergeCell ref="A79:R79"/>
    <mergeCell ref="A80:R80"/>
    <mergeCell ref="A81:R81"/>
    <mergeCell ref="A82:R82"/>
    <mergeCell ref="A84:B84"/>
    <mergeCell ref="C84:F84"/>
    <mergeCell ref="H84:S85"/>
    <mergeCell ref="A86:B87"/>
    <mergeCell ref="C86:F86"/>
    <mergeCell ref="H86:I87"/>
    <mergeCell ref="J86:M86"/>
    <mergeCell ref="C87:F87"/>
    <mergeCell ref="J87:M87"/>
  </mergeCells>
  <dataValidations count="5">
    <dataValidation type="decimal" allowBlank="1" showInputMessage="1" showErrorMessage="1" error="Значення має бути в діапазоні від 0 до 100 000" sqref="O2:O4 O6:O7 O9:O11 O14" xr:uid="{E6CC1071-89B0-4A85-8CD4-0F37D582A590}">
      <formula1>0</formula1>
      <formula2>100000</formula2>
    </dataValidation>
    <dataValidation type="date" operator="greaterThanOrEqual" allowBlank="1" showInputMessage="1" showErrorMessage="1" sqref="F9" xr:uid="{A924E6B6-A0C4-4EEA-9BFA-83850222F471}">
      <formula1>TODAY()</formula1>
    </dataValidation>
    <dataValidation type="decimal" allowBlank="1" showInputMessage="1" showErrorMessage="1" error="Значення має бути в діапазоні від 1 до 100000000" sqref="F4:F5" xr:uid="{8B34793F-B4D6-4CDC-AE6B-FFD091469F69}">
      <formula1>1</formula1>
      <formula2>100000000</formula2>
    </dataValidation>
    <dataValidation type="list" allowBlank="1" showInputMessage="1" showErrorMessage="1" sqref="F3" xr:uid="{0365D435-3372-4101-AC00-8F910B695581}">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47109945-04E5-4024-9A7B-4D8622903EF2}">
      <formula1>12</formula1>
      <formula2>120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CA2B-53E0-4B8A-B607-35AE40D04530}">
  <sheetPr codeName="Лист5">
    <pageSetUpPr fitToPage="1"/>
  </sheetPr>
  <dimension ref="A1:AC143"/>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36</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35157.033036350098</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45657</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1095</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52">
        <f>(F11+1)/F6*12</f>
        <v>365.33333333333331</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30.444444444444443</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58" si="0">IF(S22=0,0,SUM(E23:P23))</f>
        <v>35157.033036350098</v>
      </c>
      <c r="E23" s="22">
        <f t="shared" ref="E23:E58" si="1">IF(S22=0,0,(IF($F$3=$G$4,IF(B23=$F$10,S22,(IF(A23="","",$F$8-F23))),IF(B23=$F$10,S22,(IF(A23="","",$F$5/$F$6))))))</f>
        <v>22018.346904963237</v>
      </c>
      <c r="F23" s="27">
        <f t="shared" ref="F23:F58" si="2">IF(A23="","",S22*C23*$F$7/$F$12)</f>
        <v>13138.686131386861</v>
      </c>
      <c r="G23" s="27"/>
      <c r="H23" s="27"/>
      <c r="I23" s="27"/>
      <c r="J23" s="27"/>
      <c r="K23" s="27"/>
      <c r="L23" s="27"/>
      <c r="M23" s="27"/>
      <c r="N23" s="27"/>
      <c r="O23" s="27" t="str">
        <f>IF(A23&lt;$F$6,(IF(MOD(A23,12)=0,$O$12*S23+$O$13*$F$4,"")),"")</f>
        <v/>
      </c>
      <c r="P23" s="27"/>
      <c r="Q23" s="27"/>
      <c r="R23" s="27"/>
      <c r="S23" s="24">
        <f t="shared" ref="S23:T38" si="3">IF(S22=0,0,S22-E23)</f>
        <v>977981.65309503675</v>
      </c>
      <c r="T23" s="63">
        <f>F59-F23</f>
        <v>251106.0203870282</v>
      </c>
    </row>
    <row r="24" spans="1:20" ht="18.75" customHeight="1" x14ac:dyDescent="0.25">
      <c r="A24" s="25">
        <f t="shared" ref="A24:A58" si="4">IF(S23&gt;0,A23+1,0)</f>
        <v>3</v>
      </c>
      <c r="B24" s="28">
        <f>IF(EOMONTH(B23,0)=EDATE(B23,0),EOMONTH(B23,1),IF(EOMONTH(B23,0)=$F$10,EOMONTH(B23,1),EDATE(B23,1)))</f>
        <v>44621</v>
      </c>
      <c r="C24" s="26">
        <f t="shared" ref="C24:C33" si="5">IF(S23=0,0,IF(B24=$F$10,$F$10-EOMONTH(B23,-1),B24-B23))</f>
        <v>28</v>
      </c>
      <c r="D24" s="22">
        <f t="shared" si="0"/>
        <v>35157.033036350098</v>
      </c>
      <c r="E24" s="22">
        <f t="shared" si="1"/>
        <v>23164.265319564245</v>
      </c>
      <c r="F24" s="22">
        <f t="shared" si="2"/>
        <v>11992.767716785853</v>
      </c>
      <c r="G24" s="22"/>
      <c r="H24" s="22"/>
      <c r="I24" s="22"/>
      <c r="J24" s="22"/>
      <c r="K24" s="22"/>
      <c r="L24" s="22"/>
      <c r="M24" s="22"/>
      <c r="N24" s="22"/>
      <c r="O24" s="27" t="str">
        <f t="shared" ref="O24:O58" si="6">IF(A24&lt;$F$6,(IF(MOD(A24,12)=0,$O$12*S24+$O$13*$F$4,"")),"")</f>
        <v/>
      </c>
      <c r="P24" s="22"/>
      <c r="Q24" s="22"/>
      <c r="R24" s="22"/>
      <c r="S24" s="24">
        <f t="shared" si="3"/>
        <v>954817.38777547248</v>
      </c>
      <c r="T24" s="64">
        <f>IF(T23=0,0,T23-F24)</f>
        <v>239113.25267024233</v>
      </c>
    </row>
    <row r="25" spans="1:20" ht="18.75" customHeight="1" x14ac:dyDescent="0.25">
      <c r="A25" s="25">
        <f t="shared" si="4"/>
        <v>4</v>
      </c>
      <c r="B25" s="28">
        <f t="shared" ref="B25:B57" si="7">IF(EOMONTH(B24,0)=EDATE(B24,0),EOMONTH(B24,1),IF(EOMONTH(B24,0)=$F$10,EOMONTH(B24,1),EDATE(B24,1)))</f>
        <v>44652</v>
      </c>
      <c r="C25" s="26">
        <f t="shared" si="5"/>
        <v>31</v>
      </c>
      <c r="D25" s="22">
        <f t="shared" si="0"/>
        <v>35157.033036350098</v>
      </c>
      <c r="E25" s="22">
        <f t="shared" si="1"/>
        <v>22193.818866551708</v>
      </c>
      <c r="F25" s="22">
        <f t="shared" si="2"/>
        <v>12963.214169798388</v>
      </c>
      <c r="G25" s="22"/>
      <c r="H25" s="22"/>
      <c r="I25" s="22"/>
      <c r="J25" s="22"/>
      <c r="K25" s="22"/>
      <c r="L25" s="22"/>
      <c r="M25" s="22"/>
      <c r="N25" s="22"/>
      <c r="O25" s="27" t="str">
        <f t="shared" si="6"/>
        <v/>
      </c>
      <c r="P25" s="22"/>
      <c r="Q25" s="22"/>
      <c r="R25" s="22"/>
      <c r="S25" s="24">
        <f t="shared" si="3"/>
        <v>932623.56890892074</v>
      </c>
      <c r="T25" s="64">
        <f t="shared" si="3"/>
        <v>226150.03850044394</v>
      </c>
    </row>
    <row r="26" spans="1:20" x14ac:dyDescent="0.25">
      <c r="A26" s="25">
        <f t="shared" si="4"/>
        <v>5</v>
      </c>
      <c r="B26" s="28">
        <f t="shared" si="7"/>
        <v>44682</v>
      </c>
      <c r="C26" s="26">
        <f t="shared" si="5"/>
        <v>30</v>
      </c>
      <c r="D26" s="22">
        <f t="shared" si="0"/>
        <v>35157.033036350098</v>
      </c>
      <c r="E26" s="22">
        <f t="shared" si="1"/>
        <v>22903.58468572194</v>
      </c>
      <c r="F26" s="22">
        <f t="shared" si="2"/>
        <v>12253.448350628158</v>
      </c>
      <c r="G26" s="22"/>
      <c r="H26" s="22"/>
      <c r="I26" s="22"/>
      <c r="J26" s="22"/>
      <c r="K26" s="22"/>
      <c r="L26" s="22"/>
      <c r="M26" s="22"/>
      <c r="N26" s="22"/>
      <c r="O26" s="27" t="str">
        <f t="shared" si="6"/>
        <v/>
      </c>
      <c r="P26" s="22"/>
      <c r="Q26" s="22"/>
      <c r="R26" s="22"/>
      <c r="S26" s="24">
        <f t="shared" si="3"/>
        <v>909719.98422319884</v>
      </c>
      <c r="T26" s="64">
        <f t="shared" si="3"/>
        <v>213896.59014981578</v>
      </c>
    </row>
    <row r="27" spans="1:20" x14ac:dyDescent="0.25">
      <c r="A27" s="25">
        <f t="shared" si="4"/>
        <v>6</v>
      </c>
      <c r="B27" s="28">
        <f t="shared" si="7"/>
        <v>44713</v>
      </c>
      <c r="C27" s="26">
        <f t="shared" si="5"/>
        <v>31</v>
      </c>
      <c r="D27" s="22">
        <f t="shared" si="0"/>
        <v>35157.033036350098</v>
      </c>
      <c r="E27" s="22">
        <f t="shared" si="1"/>
        <v>22806.090184852656</v>
      </c>
      <c r="F27" s="22">
        <f t="shared" si="2"/>
        <v>12350.942851497444</v>
      </c>
      <c r="G27" s="22"/>
      <c r="H27" s="22"/>
      <c r="I27" s="22"/>
      <c r="J27" s="22"/>
      <c r="K27" s="22"/>
      <c r="L27" s="22"/>
      <c r="M27" s="22"/>
      <c r="N27" s="22"/>
      <c r="O27" s="27" t="str">
        <f t="shared" si="6"/>
        <v/>
      </c>
      <c r="P27" s="22"/>
      <c r="Q27" s="22"/>
      <c r="R27" s="22"/>
      <c r="S27" s="24">
        <f t="shared" si="3"/>
        <v>886913.89403834613</v>
      </c>
      <c r="T27" s="64">
        <f t="shared" si="3"/>
        <v>201545.64729831833</v>
      </c>
    </row>
    <row r="28" spans="1:20" x14ac:dyDescent="0.25">
      <c r="A28" s="25">
        <f t="shared" si="4"/>
        <v>7</v>
      </c>
      <c r="B28" s="28">
        <f t="shared" si="7"/>
        <v>44743</v>
      </c>
      <c r="C28" s="26">
        <f t="shared" si="5"/>
        <v>30</v>
      </c>
      <c r="D28" s="22">
        <f t="shared" si="0"/>
        <v>35157.033036350098</v>
      </c>
      <c r="E28" s="22">
        <f t="shared" si="1"/>
        <v>23504.149757014166</v>
      </c>
      <c r="F28" s="22">
        <f t="shared" si="2"/>
        <v>11652.883279335934</v>
      </c>
      <c r="G28" s="22"/>
      <c r="H28" s="22"/>
      <c r="I28" s="22"/>
      <c r="J28" s="22"/>
      <c r="K28" s="22"/>
      <c r="L28" s="22"/>
      <c r="M28" s="22"/>
      <c r="N28" s="22"/>
      <c r="O28" s="27" t="str">
        <f t="shared" si="6"/>
        <v/>
      </c>
      <c r="P28" s="22"/>
      <c r="Q28" s="22"/>
      <c r="R28" s="22"/>
      <c r="S28" s="24">
        <f t="shared" si="3"/>
        <v>863409.74428133201</v>
      </c>
      <c r="T28" s="64">
        <f t="shared" si="3"/>
        <v>189892.76401898239</v>
      </c>
    </row>
    <row r="29" spans="1:20" x14ac:dyDescent="0.25">
      <c r="A29" s="25">
        <f t="shared" si="4"/>
        <v>8</v>
      </c>
      <c r="B29" s="28">
        <f t="shared" si="7"/>
        <v>44774</v>
      </c>
      <c r="C29" s="26">
        <f t="shared" si="5"/>
        <v>31</v>
      </c>
      <c r="D29" s="22">
        <f t="shared" si="0"/>
        <v>35157.033036350098</v>
      </c>
      <c r="E29" s="22">
        <f t="shared" si="1"/>
        <v>23434.827749026903</v>
      </c>
      <c r="F29" s="22">
        <f t="shared" si="2"/>
        <v>11722.205287323193</v>
      </c>
      <c r="G29" s="22"/>
      <c r="H29" s="22"/>
      <c r="I29" s="22"/>
      <c r="J29" s="22"/>
      <c r="K29" s="22"/>
      <c r="L29" s="22"/>
      <c r="M29" s="22"/>
      <c r="N29" s="22"/>
      <c r="O29" s="27" t="str">
        <f t="shared" si="6"/>
        <v/>
      </c>
      <c r="P29" s="22"/>
      <c r="Q29" s="22"/>
      <c r="R29" s="22"/>
      <c r="S29" s="24">
        <f t="shared" si="3"/>
        <v>839974.91653230507</v>
      </c>
      <c r="T29" s="64">
        <f t="shared" si="3"/>
        <v>178170.5587316592</v>
      </c>
    </row>
    <row r="30" spans="1:20" x14ac:dyDescent="0.25">
      <c r="A30" s="25">
        <f t="shared" si="4"/>
        <v>9</v>
      </c>
      <c r="B30" s="28">
        <f t="shared" si="7"/>
        <v>44805</v>
      </c>
      <c r="C30" s="26">
        <f t="shared" si="5"/>
        <v>31</v>
      </c>
      <c r="D30" s="22">
        <f t="shared" si="0"/>
        <v>35157.033036350098</v>
      </c>
      <c r="E30" s="22">
        <f t="shared" si="1"/>
        <v>23752.994023575739</v>
      </c>
      <c r="F30" s="22">
        <f t="shared" si="2"/>
        <v>11404.039012774361</v>
      </c>
      <c r="G30" s="22"/>
      <c r="H30" s="22"/>
      <c r="I30" s="22"/>
      <c r="J30" s="22"/>
      <c r="K30" s="22"/>
      <c r="L30" s="22"/>
      <c r="M30" s="22"/>
      <c r="N30" s="22"/>
      <c r="O30" s="27" t="str">
        <f t="shared" si="6"/>
        <v/>
      </c>
      <c r="P30" s="22"/>
      <c r="Q30" s="22"/>
      <c r="R30" s="22"/>
      <c r="S30" s="24">
        <f t="shared" si="3"/>
        <v>816221.92250872939</v>
      </c>
      <c r="T30" s="64">
        <f t="shared" si="3"/>
        <v>166766.51971888484</v>
      </c>
    </row>
    <row r="31" spans="1:20" x14ac:dyDescent="0.25">
      <c r="A31" s="25">
        <f t="shared" si="4"/>
        <v>10</v>
      </c>
      <c r="B31" s="28">
        <f t="shared" si="7"/>
        <v>44835</v>
      </c>
      <c r="C31" s="26">
        <f t="shared" si="5"/>
        <v>30</v>
      </c>
      <c r="D31" s="22">
        <f t="shared" si="0"/>
        <v>35157.033036350098</v>
      </c>
      <c r="E31" s="22">
        <f t="shared" si="1"/>
        <v>24432.949382950734</v>
      </c>
      <c r="F31" s="22">
        <f t="shared" si="2"/>
        <v>10724.083653399366</v>
      </c>
      <c r="G31" s="22"/>
      <c r="H31" s="22"/>
      <c r="I31" s="22"/>
      <c r="J31" s="22"/>
      <c r="K31" s="22"/>
      <c r="L31" s="22"/>
      <c r="M31" s="22"/>
      <c r="N31" s="22"/>
      <c r="O31" s="27" t="str">
        <f t="shared" si="6"/>
        <v/>
      </c>
      <c r="P31" s="22"/>
      <c r="Q31" s="22"/>
      <c r="R31" s="22"/>
      <c r="S31" s="24">
        <f t="shared" si="3"/>
        <v>791788.9731257786</v>
      </c>
      <c r="T31" s="64">
        <f t="shared" si="3"/>
        <v>156042.43606548547</v>
      </c>
    </row>
    <row r="32" spans="1:20" x14ac:dyDescent="0.25">
      <c r="A32" s="25">
        <f t="shared" si="4"/>
        <v>11</v>
      </c>
      <c r="B32" s="28">
        <f t="shared" si="7"/>
        <v>44866</v>
      </c>
      <c r="C32" s="26">
        <f t="shared" si="5"/>
        <v>31</v>
      </c>
      <c r="D32" s="22">
        <f t="shared" si="0"/>
        <v>35157.033036350098</v>
      </c>
      <c r="E32" s="22">
        <f t="shared" si="1"/>
        <v>24407.197342817628</v>
      </c>
      <c r="F32" s="22">
        <f t="shared" si="2"/>
        <v>10749.835693532468</v>
      </c>
      <c r="G32" s="22"/>
      <c r="H32" s="22"/>
      <c r="I32" s="22"/>
      <c r="J32" s="22"/>
      <c r="K32" s="22"/>
      <c r="L32" s="22"/>
      <c r="M32" s="22"/>
      <c r="N32" s="22"/>
      <c r="O32" s="27" t="str">
        <f t="shared" si="6"/>
        <v/>
      </c>
      <c r="P32" s="22"/>
      <c r="Q32" s="22"/>
      <c r="R32" s="22"/>
      <c r="S32" s="24">
        <f t="shared" si="3"/>
        <v>767381.77578296093</v>
      </c>
      <c r="T32" s="64">
        <f t="shared" si="3"/>
        <v>145292.60037195301</v>
      </c>
    </row>
    <row r="33" spans="1:20" x14ac:dyDescent="0.25">
      <c r="A33" s="25">
        <f t="shared" si="4"/>
        <v>12</v>
      </c>
      <c r="B33" s="28">
        <f t="shared" si="7"/>
        <v>44896</v>
      </c>
      <c r="C33" s="26">
        <f t="shared" si="5"/>
        <v>30</v>
      </c>
      <c r="D33" s="22">
        <f t="shared" si="0"/>
        <v>35157.033036350098</v>
      </c>
      <c r="E33" s="22">
        <f t="shared" si="1"/>
        <v>25074.644741391487</v>
      </c>
      <c r="F33" s="22">
        <f t="shared" si="2"/>
        <v>10082.388294958611</v>
      </c>
      <c r="G33" s="22"/>
      <c r="H33" s="22"/>
      <c r="I33" s="22"/>
      <c r="J33" s="22"/>
      <c r="K33" s="22"/>
      <c r="L33" s="22"/>
      <c r="M33" s="22"/>
      <c r="N33" s="22"/>
      <c r="O33" s="27">
        <f t="shared" si="6"/>
        <v>0</v>
      </c>
      <c r="P33" s="22"/>
      <c r="Q33" s="22"/>
      <c r="R33" s="22"/>
      <c r="S33" s="24">
        <f t="shared" si="3"/>
        <v>742307.1310415694</v>
      </c>
      <c r="T33" s="64">
        <f t="shared" si="3"/>
        <v>135210.21207699442</v>
      </c>
    </row>
    <row r="34" spans="1:20" x14ac:dyDescent="0.25">
      <c r="A34" s="25">
        <f t="shared" si="4"/>
        <v>13</v>
      </c>
      <c r="B34" s="28">
        <f t="shared" si="7"/>
        <v>44927</v>
      </c>
      <c r="C34" s="26">
        <f>IF(S33=0,0,IF(B34=$F$10,$F$10-EOMONTH(B33,-1),B34-B33))</f>
        <v>31</v>
      </c>
      <c r="D34" s="22">
        <f t="shared" si="0"/>
        <v>35157.033036350098</v>
      </c>
      <c r="E34" s="22">
        <f t="shared" si="1"/>
        <v>25078.99461490981</v>
      </c>
      <c r="F34" s="22">
        <f t="shared" si="2"/>
        <v>10078.038421440287</v>
      </c>
      <c r="G34" s="22"/>
      <c r="H34" s="22"/>
      <c r="I34" s="22"/>
      <c r="J34" s="22"/>
      <c r="K34" s="22"/>
      <c r="L34" s="22"/>
      <c r="M34" s="22"/>
      <c r="N34" s="22"/>
      <c r="O34" s="27" t="str">
        <f t="shared" si="6"/>
        <v/>
      </c>
      <c r="P34" s="22"/>
      <c r="Q34" s="22"/>
      <c r="R34" s="22"/>
      <c r="S34" s="24">
        <f t="shared" si="3"/>
        <v>717228.13642665953</v>
      </c>
      <c r="T34" s="64">
        <f t="shared" si="3"/>
        <v>125132.17365555413</v>
      </c>
    </row>
    <row r="35" spans="1:20" x14ac:dyDescent="0.25">
      <c r="A35" s="25">
        <f t="shared" si="4"/>
        <v>14</v>
      </c>
      <c r="B35" s="28">
        <f t="shared" si="7"/>
        <v>44958</v>
      </c>
      <c r="C35" s="26">
        <f t="shared" ref="C35:C57" si="8">IF(S34=0,0,IF(B35=$F$10,$F$10-EOMONTH(B34,-1),B35-B34))</f>
        <v>31</v>
      </c>
      <c r="D35" s="22">
        <f t="shared" si="0"/>
        <v>35157.033036350098</v>
      </c>
      <c r="E35" s="22">
        <f t="shared" si="1"/>
        <v>25419.483154937057</v>
      </c>
      <c r="F35" s="22">
        <f t="shared" si="2"/>
        <v>9737.5498814130424</v>
      </c>
      <c r="G35" s="22"/>
      <c r="H35" s="22"/>
      <c r="I35" s="22"/>
      <c r="J35" s="22"/>
      <c r="K35" s="22"/>
      <c r="L35" s="22"/>
      <c r="M35" s="22"/>
      <c r="N35" s="22"/>
      <c r="O35" s="27" t="str">
        <f t="shared" si="6"/>
        <v/>
      </c>
      <c r="P35" s="22"/>
      <c r="Q35" s="22"/>
      <c r="R35" s="22"/>
      <c r="S35" s="24">
        <f t="shared" si="3"/>
        <v>691808.65327172249</v>
      </c>
      <c r="T35" s="64">
        <f t="shared" si="3"/>
        <v>115394.62377414109</v>
      </c>
    </row>
    <row r="36" spans="1:20" x14ac:dyDescent="0.25">
      <c r="A36" s="25">
        <f t="shared" si="4"/>
        <v>15</v>
      </c>
      <c r="B36" s="28">
        <f t="shared" si="7"/>
        <v>44986</v>
      </c>
      <c r="C36" s="26">
        <f t="shared" si="8"/>
        <v>28</v>
      </c>
      <c r="D36" s="22">
        <f t="shared" si="0"/>
        <v>35157.033036350098</v>
      </c>
      <c r="E36" s="22">
        <f t="shared" si="1"/>
        <v>26673.540061923137</v>
      </c>
      <c r="F36" s="22">
        <f t="shared" si="2"/>
        <v>8483.4929744269612</v>
      </c>
      <c r="G36" s="22"/>
      <c r="H36" s="22"/>
      <c r="I36" s="22"/>
      <c r="J36" s="22"/>
      <c r="K36" s="22"/>
      <c r="L36" s="22"/>
      <c r="M36" s="22"/>
      <c r="N36" s="22"/>
      <c r="O36" s="27" t="str">
        <f t="shared" si="6"/>
        <v/>
      </c>
      <c r="P36" s="22"/>
      <c r="Q36" s="22"/>
      <c r="R36" s="22"/>
      <c r="S36" s="24">
        <f t="shared" si="3"/>
        <v>665135.1132097994</v>
      </c>
      <c r="T36" s="64">
        <f t="shared" si="3"/>
        <v>106911.13079971413</v>
      </c>
    </row>
    <row r="37" spans="1:20" x14ac:dyDescent="0.25">
      <c r="A37" s="25">
        <f t="shared" si="4"/>
        <v>16</v>
      </c>
      <c r="B37" s="28">
        <f t="shared" si="7"/>
        <v>45017</v>
      </c>
      <c r="C37" s="26">
        <f t="shared" si="8"/>
        <v>31</v>
      </c>
      <c r="D37" s="22">
        <f t="shared" si="0"/>
        <v>35157.033036350098</v>
      </c>
      <c r="E37" s="22">
        <f t="shared" si="1"/>
        <v>26126.731499341142</v>
      </c>
      <c r="F37" s="22">
        <f t="shared" si="2"/>
        <v>9030.3015370089561</v>
      </c>
      <c r="G37" s="22"/>
      <c r="H37" s="22"/>
      <c r="I37" s="22"/>
      <c r="J37" s="22"/>
      <c r="K37" s="22"/>
      <c r="L37" s="22"/>
      <c r="M37" s="22"/>
      <c r="N37" s="22"/>
      <c r="O37" s="27" t="str">
        <f t="shared" si="6"/>
        <v/>
      </c>
      <c r="P37" s="22"/>
      <c r="Q37" s="22"/>
      <c r="R37" s="22"/>
      <c r="S37" s="24">
        <f t="shared" si="3"/>
        <v>639008.38171045831</v>
      </c>
      <c r="T37" s="64">
        <f t="shared" si="3"/>
        <v>97880.829262705171</v>
      </c>
    </row>
    <row r="38" spans="1:20" x14ac:dyDescent="0.25">
      <c r="A38" s="25">
        <f t="shared" si="4"/>
        <v>17</v>
      </c>
      <c r="B38" s="28">
        <f t="shared" si="7"/>
        <v>45047</v>
      </c>
      <c r="C38" s="26">
        <f t="shared" si="8"/>
        <v>30</v>
      </c>
      <c r="D38" s="22">
        <f t="shared" si="0"/>
        <v>35157.033036350098</v>
      </c>
      <c r="E38" s="22">
        <f t="shared" si="1"/>
        <v>26761.302473730939</v>
      </c>
      <c r="F38" s="22">
        <f t="shared" si="2"/>
        <v>8395.730562619161</v>
      </c>
      <c r="G38" s="22"/>
      <c r="H38" s="22"/>
      <c r="I38" s="22"/>
      <c r="J38" s="22"/>
      <c r="K38" s="22"/>
      <c r="L38" s="22"/>
      <c r="M38" s="22"/>
      <c r="N38" s="22"/>
      <c r="O38" s="27" t="str">
        <f t="shared" si="6"/>
        <v/>
      </c>
      <c r="P38" s="22"/>
      <c r="Q38" s="22"/>
      <c r="R38" s="22"/>
      <c r="S38" s="24">
        <f t="shared" si="3"/>
        <v>612247.07923672732</v>
      </c>
      <c r="T38" s="64">
        <f t="shared" si="3"/>
        <v>89485.098700086004</v>
      </c>
    </row>
    <row r="39" spans="1:20" x14ac:dyDescent="0.25">
      <c r="A39" s="25">
        <f t="shared" si="4"/>
        <v>18</v>
      </c>
      <c r="B39" s="28">
        <f t="shared" si="7"/>
        <v>45078</v>
      </c>
      <c r="C39" s="26">
        <f t="shared" si="8"/>
        <v>31</v>
      </c>
      <c r="D39" s="22">
        <f t="shared" si="0"/>
        <v>35157.033036350098</v>
      </c>
      <c r="E39" s="22">
        <f t="shared" si="1"/>
        <v>26844.773420435406</v>
      </c>
      <c r="F39" s="22">
        <f t="shared" si="2"/>
        <v>8312.2596159146924</v>
      </c>
      <c r="G39" s="22"/>
      <c r="H39" s="22"/>
      <c r="I39" s="22"/>
      <c r="J39" s="22"/>
      <c r="K39" s="22"/>
      <c r="L39" s="22"/>
      <c r="M39" s="22"/>
      <c r="N39" s="22"/>
      <c r="O39" s="27" t="str">
        <f t="shared" si="6"/>
        <v/>
      </c>
      <c r="P39" s="22"/>
      <c r="Q39" s="22"/>
      <c r="R39" s="22"/>
      <c r="S39" s="24">
        <f t="shared" ref="S39:T54" si="9">IF(S38=0,0,S38-E39)</f>
        <v>585402.30581629195</v>
      </c>
      <c r="T39" s="64">
        <f t="shared" si="9"/>
        <v>81172.839084171312</v>
      </c>
    </row>
    <row r="40" spans="1:20" x14ac:dyDescent="0.25">
      <c r="A40" s="25">
        <f t="shared" si="4"/>
        <v>19</v>
      </c>
      <c r="B40" s="28">
        <f t="shared" si="7"/>
        <v>45108</v>
      </c>
      <c r="C40" s="26">
        <f t="shared" si="8"/>
        <v>30</v>
      </c>
      <c r="D40" s="22">
        <f t="shared" si="0"/>
        <v>35157.033036350098</v>
      </c>
      <c r="E40" s="22">
        <f t="shared" si="1"/>
        <v>27465.615879639692</v>
      </c>
      <c r="F40" s="22">
        <f t="shared" si="2"/>
        <v>7691.4171567104049</v>
      </c>
      <c r="G40" s="22"/>
      <c r="H40" s="22"/>
      <c r="I40" s="22"/>
      <c r="J40" s="22"/>
      <c r="K40" s="22"/>
      <c r="L40" s="22"/>
      <c r="M40" s="22"/>
      <c r="N40" s="22"/>
      <c r="O40" s="27" t="str">
        <f t="shared" si="6"/>
        <v/>
      </c>
      <c r="P40" s="22"/>
      <c r="Q40" s="22"/>
      <c r="R40" s="22"/>
      <c r="S40" s="24">
        <f t="shared" si="9"/>
        <v>557936.68993665231</v>
      </c>
      <c r="T40" s="64">
        <f t="shared" si="9"/>
        <v>73481.421927460906</v>
      </c>
    </row>
    <row r="41" spans="1:20" x14ac:dyDescent="0.25">
      <c r="A41" s="25">
        <f t="shared" si="4"/>
        <v>20</v>
      </c>
      <c r="B41" s="28">
        <f t="shared" si="7"/>
        <v>45139</v>
      </c>
      <c r="C41" s="26">
        <f t="shared" si="8"/>
        <v>31</v>
      </c>
      <c r="D41" s="22">
        <f t="shared" si="0"/>
        <v>35157.033036350098</v>
      </c>
      <c r="E41" s="22">
        <f t="shared" si="1"/>
        <v>27582.126151078759</v>
      </c>
      <c r="F41" s="22">
        <f t="shared" si="2"/>
        <v>7574.906885271339</v>
      </c>
      <c r="G41" s="22"/>
      <c r="H41" s="22"/>
      <c r="I41" s="22"/>
      <c r="J41" s="22"/>
      <c r="K41" s="22"/>
      <c r="L41" s="22"/>
      <c r="M41" s="22"/>
      <c r="N41" s="22"/>
      <c r="O41" s="27" t="str">
        <f t="shared" si="6"/>
        <v/>
      </c>
      <c r="P41" s="22"/>
      <c r="Q41" s="22"/>
      <c r="R41" s="22"/>
      <c r="S41" s="24">
        <f t="shared" si="9"/>
        <v>530354.56378557358</v>
      </c>
      <c r="T41" s="64">
        <f t="shared" si="9"/>
        <v>65906.515042189567</v>
      </c>
    </row>
    <row r="42" spans="1:20" x14ac:dyDescent="0.25">
      <c r="A42" s="25">
        <f t="shared" si="4"/>
        <v>21</v>
      </c>
      <c r="B42" s="28">
        <f t="shared" si="7"/>
        <v>45170</v>
      </c>
      <c r="C42" s="26">
        <f t="shared" si="8"/>
        <v>31</v>
      </c>
      <c r="D42" s="22">
        <f t="shared" si="0"/>
        <v>35157.033036350098</v>
      </c>
      <c r="E42" s="22">
        <f t="shared" si="1"/>
        <v>27956.598812691944</v>
      </c>
      <c r="F42" s="22">
        <f t="shared" si="2"/>
        <v>7200.4342236581533</v>
      </c>
      <c r="G42" s="22"/>
      <c r="H42" s="22"/>
      <c r="I42" s="22"/>
      <c r="J42" s="22"/>
      <c r="K42" s="22"/>
      <c r="L42" s="22"/>
      <c r="M42" s="22"/>
      <c r="N42" s="22"/>
      <c r="O42" s="27" t="str">
        <f t="shared" si="6"/>
        <v/>
      </c>
      <c r="P42" s="22"/>
      <c r="Q42" s="22"/>
      <c r="R42" s="22"/>
      <c r="S42" s="24">
        <f t="shared" si="9"/>
        <v>502397.96497288166</v>
      </c>
      <c r="T42" s="64">
        <f t="shared" si="9"/>
        <v>58706.080818531416</v>
      </c>
    </row>
    <row r="43" spans="1:20" x14ac:dyDescent="0.25">
      <c r="A43" s="25">
        <f t="shared" si="4"/>
        <v>22</v>
      </c>
      <c r="B43" s="28">
        <f t="shared" si="7"/>
        <v>45200</v>
      </c>
      <c r="C43" s="26">
        <f t="shared" si="8"/>
        <v>30</v>
      </c>
      <c r="D43" s="22">
        <f t="shared" si="0"/>
        <v>35157.033036350098</v>
      </c>
      <c r="E43" s="22">
        <f t="shared" si="1"/>
        <v>28556.183861523914</v>
      </c>
      <c r="F43" s="22">
        <f t="shared" si="2"/>
        <v>6600.8491748261831</v>
      </c>
      <c r="G43" s="22"/>
      <c r="H43" s="22"/>
      <c r="I43" s="22"/>
      <c r="J43" s="22"/>
      <c r="K43" s="22"/>
      <c r="L43" s="22"/>
      <c r="M43" s="22"/>
      <c r="N43" s="22"/>
      <c r="O43" s="27" t="str">
        <f t="shared" si="6"/>
        <v/>
      </c>
      <c r="P43" s="22"/>
      <c r="Q43" s="22"/>
      <c r="R43" s="22"/>
      <c r="S43" s="24">
        <f t="shared" si="9"/>
        <v>473841.78111135773</v>
      </c>
      <c r="T43" s="64">
        <f t="shared" si="9"/>
        <v>52105.231643705236</v>
      </c>
    </row>
    <row r="44" spans="1:20" x14ac:dyDescent="0.25">
      <c r="A44" s="25">
        <f t="shared" si="4"/>
        <v>23</v>
      </c>
      <c r="B44" s="28">
        <f t="shared" si="7"/>
        <v>45231</v>
      </c>
      <c r="C44" s="26">
        <f t="shared" si="8"/>
        <v>31</v>
      </c>
      <c r="D44" s="22">
        <f t="shared" si="0"/>
        <v>35157.033036350098</v>
      </c>
      <c r="E44" s="22">
        <f t="shared" si="1"/>
        <v>28723.85265045867</v>
      </c>
      <c r="F44" s="22">
        <f t="shared" si="2"/>
        <v>6433.1803858914272</v>
      </c>
      <c r="G44" s="22"/>
      <c r="H44" s="22"/>
      <c r="I44" s="22"/>
      <c r="J44" s="22"/>
      <c r="K44" s="22"/>
      <c r="L44" s="22"/>
      <c r="M44" s="22"/>
      <c r="N44" s="22"/>
      <c r="O44" s="27" t="str">
        <f t="shared" si="6"/>
        <v/>
      </c>
      <c r="P44" s="22"/>
      <c r="Q44" s="22"/>
      <c r="R44" s="22"/>
      <c r="S44" s="24">
        <f t="shared" si="9"/>
        <v>445117.92846089904</v>
      </c>
      <c r="T44" s="64">
        <f t="shared" si="9"/>
        <v>45672.051257813808</v>
      </c>
    </row>
    <row r="45" spans="1:20" x14ac:dyDescent="0.25">
      <c r="A45" s="25">
        <f t="shared" si="4"/>
        <v>24</v>
      </c>
      <c r="B45" s="28">
        <f t="shared" si="7"/>
        <v>45261</v>
      </c>
      <c r="C45" s="26">
        <f t="shared" si="8"/>
        <v>30</v>
      </c>
      <c r="D45" s="22">
        <f t="shared" si="0"/>
        <v>35157.033036350098</v>
      </c>
      <c r="E45" s="22">
        <f t="shared" si="1"/>
        <v>29308.768282849232</v>
      </c>
      <c r="F45" s="22">
        <f t="shared" si="2"/>
        <v>5848.2647535008646</v>
      </c>
      <c r="G45" s="22"/>
      <c r="H45" s="22"/>
      <c r="I45" s="22"/>
      <c r="J45" s="22"/>
      <c r="K45" s="22"/>
      <c r="L45" s="22"/>
      <c r="M45" s="22"/>
      <c r="N45" s="22"/>
      <c r="O45" s="27">
        <f t="shared" si="6"/>
        <v>0</v>
      </c>
      <c r="P45" s="22"/>
      <c r="Q45" s="22"/>
      <c r="R45" s="22"/>
      <c r="S45" s="24">
        <f t="shared" si="9"/>
        <v>415809.16017804982</v>
      </c>
      <c r="T45" s="64">
        <f t="shared" si="9"/>
        <v>39823.786504312942</v>
      </c>
    </row>
    <row r="46" spans="1:20" x14ac:dyDescent="0.25">
      <c r="A46" s="25">
        <f t="shared" si="4"/>
        <v>25</v>
      </c>
      <c r="B46" s="28">
        <f t="shared" si="7"/>
        <v>45292</v>
      </c>
      <c r="C46" s="26">
        <f t="shared" si="8"/>
        <v>31</v>
      </c>
      <c r="D46" s="22">
        <f t="shared" si="0"/>
        <v>35157.033036350098</v>
      </c>
      <c r="E46" s="22">
        <f t="shared" si="1"/>
        <v>29511.740788677307</v>
      </c>
      <c r="F46" s="22">
        <f t="shared" si="2"/>
        <v>5645.2922476727927</v>
      </c>
      <c r="G46" s="22"/>
      <c r="H46" s="22"/>
      <c r="I46" s="22"/>
      <c r="J46" s="22"/>
      <c r="K46" s="22"/>
      <c r="L46" s="22"/>
      <c r="M46" s="22"/>
      <c r="N46" s="22"/>
      <c r="O46" s="27" t="str">
        <f t="shared" si="6"/>
        <v/>
      </c>
      <c r="P46" s="22"/>
      <c r="Q46" s="22"/>
      <c r="R46" s="22"/>
      <c r="S46" s="24">
        <f t="shared" si="9"/>
        <v>386297.41938937252</v>
      </c>
      <c r="T46" s="64">
        <f t="shared" si="9"/>
        <v>34178.494256640151</v>
      </c>
    </row>
    <row r="47" spans="1:20" x14ac:dyDescent="0.25">
      <c r="A47" s="25">
        <f t="shared" si="4"/>
        <v>26</v>
      </c>
      <c r="B47" s="28">
        <f t="shared" si="7"/>
        <v>45323</v>
      </c>
      <c r="C47" s="26">
        <f t="shared" si="8"/>
        <v>31</v>
      </c>
      <c r="D47" s="22">
        <f t="shared" si="0"/>
        <v>35157.033036350098</v>
      </c>
      <c r="E47" s="22">
        <f t="shared" si="1"/>
        <v>29912.411138071024</v>
      </c>
      <c r="F47" s="22">
        <f t="shared" si="2"/>
        <v>5244.6218982790724</v>
      </c>
      <c r="G47" s="22"/>
      <c r="H47" s="22"/>
      <c r="I47" s="22"/>
      <c r="J47" s="22"/>
      <c r="K47" s="22"/>
      <c r="L47" s="22"/>
      <c r="M47" s="22"/>
      <c r="N47" s="22"/>
      <c r="O47" s="27" t="str">
        <f t="shared" si="6"/>
        <v/>
      </c>
      <c r="P47" s="22"/>
      <c r="Q47" s="22"/>
      <c r="R47" s="22"/>
      <c r="S47" s="24">
        <f t="shared" si="9"/>
        <v>356385.00825130148</v>
      </c>
      <c r="T47" s="64">
        <f t="shared" si="9"/>
        <v>28933.872358361077</v>
      </c>
    </row>
    <row r="48" spans="1:20" x14ac:dyDescent="0.25">
      <c r="A48" s="25">
        <f t="shared" si="4"/>
        <v>27</v>
      </c>
      <c r="B48" s="28">
        <f t="shared" si="7"/>
        <v>45352</v>
      </c>
      <c r="C48" s="26">
        <f t="shared" si="8"/>
        <v>29</v>
      </c>
      <c r="D48" s="22">
        <f t="shared" si="0"/>
        <v>35157.033036350098</v>
      </c>
      <c r="E48" s="22">
        <f t="shared" si="1"/>
        <v>30630.68329651605</v>
      </c>
      <c r="F48" s="22">
        <f t="shared" si="2"/>
        <v>4526.3497398340487</v>
      </c>
      <c r="G48" s="22"/>
      <c r="H48" s="22"/>
      <c r="I48" s="22"/>
      <c r="J48" s="22"/>
      <c r="K48" s="22"/>
      <c r="L48" s="22"/>
      <c r="M48" s="22"/>
      <c r="N48" s="22"/>
      <c r="O48" s="27" t="str">
        <f t="shared" si="6"/>
        <v/>
      </c>
      <c r="P48" s="22"/>
      <c r="Q48" s="22"/>
      <c r="R48" s="22"/>
      <c r="S48" s="24">
        <f t="shared" si="9"/>
        <v>325754.32495478541</v>
      </c>
      <c r="T48" s="64">
        <f t="shared" si="9"/>
        <v>24407.522618527029</v>
      </c>
    </row>
    <row r="49" spans="1:20" x14ac:dyDescent="0.25">
      <c r="A49" s="25">
        <f t="shared" si="4"/>
        <v>28</v>
      </c>
      <c r="B49" s="28">
        <f t="shared" si="7"/>
        <v>45383</v>
      </c>
      <c r="C49" s="26">
        <f t="shared" si="8"/>
        <v>31</v>
      </c>
      <c r="D49" s="22">
        <f t="shared" si="0"/>
        <v>35157.033036350098</v>
      </c>
      <c r="E49" s="22">
        <f t="shared" si="1"/>
        <v>30734.383077109946</v>
      </c>
      <c r="F49" s="22">
        <f t="shared" si="2"/>
        <v>4422.6499592401524</v>
      </c>
      <c r="G49" s="22"/>
      <c r="H49" s="22"/>
      <c r="I49" s="22"/>
      <c r="J49" s="22"/>
      <c r="K49" s="22"/>
      <c r="L49" s="22"/>
      <c r="M49" s="22"/>
      <c r="N49" s="22"/>
      <c r="O49" s="27" t="str">
        <f t="shared" si="6"/>
        <v/>
      </c>
      <c r="P49" s="22"/>
      <c r="Q49" s="22"/>
      <c r="R49" s="22"/>
      <c r="S49" s="24">
        <f t="shared" si="9"/>
        <v>295019.94187767548</v>
      </c>
      <c r="T49" s="64">
        <f t="shared" si="9"/>
        <v>19984.872659286877</v>
      </c>
    </row>
    <row r="50" spans="1:20" x14ac:dyDescent="0.25">
      <c r="A50" s="25">
        <f t="shared" si="4"/>
        <v>29</v>
      </c>
      <c r="B50" s="28">
        <f t="shared" si="7"/>
        <v>45413</v>
      </c>
      <c r="C50" s="26">
        <f t="shared" si="8"/>
        <v>30</v>
      </c>
      <c r="D50" s="22">
        <f t="shared" si="0"/>
        <v>35157.033036350098</v>
      </c>
      <c r="E50" s="22">
        <f t="shared" si="1"/>
        <v>31280.858617519327</v>
      </c>
      <c r="F50" s="22">
        <f t="shared" si="2"/>
        <v>3876.174418830773</v>
      </c>
      <c r="G50" s="22"/>
      <c r="H50" s="22"/>
      <c r="I50" s="22"/>
      <c r="J50" s="22"/>
      <c r="K50" s="22"/>
      <c r="L50" s="22"/>
      <c r="M50" s="22"/>
      <c r="N50" s="22"/>
      <c r="O50" s="27" t="str">
        <f t="shared" si="6"/>
        <v/>
      </c>
      <c r="P50" s="22"/>
      <c r="Q50" s="22"/>
      <c r="R50" s="22"/>
      <c r="S50" s="24">
        <f t="shared" si="9"/>
        <v>263739.08326015616</v>
      </c>
      <c r="T50" s="64">
        <f t="shared" si="9"/>
        <v>16108.698240456104</v>
      </c>
    </row>
    <row r="51" spans="1:20" x14ac:dyDescent="0.25">
      <c r="A51" s="25">
        <f t="shared" si="4"/>
        <v>30</v>
      </c>
      <c r="B51" s="28">
        <f t="shared" si="7"/>
        <v>45444</v>
      </c>
      <c r="C51" s="26">
        <f t="shared" si="8"/>
        <v>31</v>
      </c>
      <c r="D51" s="22">
        <f t="shared" si="0"/>
        <v>35157.033036350098</v>
      </c>
      <c r="E51" s="22">
        <f t="shared" si="1"/>
        <v>31576.341832964037</v>
      </c>
      <c r="F51" s="22">
        <f t="shared" si="2"/>
        <v>3580.6912033860617</v>
      </c>
      <c r="G51" s="22"/>
      <c r="H51" s="22"/>
      <c r="I51" s="22"/>
      <c r="J51" s="22"/>
      <c r="K51" s="22"/>
      <c r="L51" s="22"/>
      <c r="M51" s="22"/>
      <c r="N51" s="22"/>
      <c r="O51" s="27" t="str">
        <f t="shared" si="6"/>
        <v/>
      </c>
      <c r="P51" s="22"/>
      <c r="Q51" s="22"/>
      <c r="R51" s="22"/>
      <c r="S51" s="24">
        <f t="shared" si="9"/>
        <v>232162.74142719212</v>
      </c>
      <c r="T51" s="64">
        <f t="shared" si="9"/>
        <v>12528.007037070041</v>
      </c>
    </row>
    <row r="52" spans="1:20" x14ac:dyDescent="0.25">
      <c r="A52" s="25">
        <f t="shared" si="4"/>
        <v>31</v>
      </c>
      <c r="B52" s="28">
        <f t="shared" si="7"/>
        <v>45474</v>
      </c>
      <c r="C52" s="26">
        <f t="shared" si="8"/>
        <v>30</v>
      </c>
      <c r="D52" s="22">
        <f t="shared" si="0"/>
        <v>35157.033036350098</v>
      </c>
      <c r="E52" s="22">
        <f t="shared" si="1"/>
        <v>32106.719645335896</v>
      </c>
      <c r="F52" s="22">
        <f t="shared" si="2"/>
        <v>3050.3133910142033</v>
      </c>
      <c r="G52" s="22"/>
      <c r="H52" s="22"/>
      <c r="I52" s="22"/>
      <c r="J52" s="22"/>
      <c r="K52" s="22"/>
      <c r="L52" s="22"/>
      <c r="M52" s="22"/>
      <c r="N52" s="22"/>
      <c r="O52" s="27" t="str">
        <f t="shared" si="6"/>
        <v/>
      </c>
      <c r="P52" s="22"/>
      <c r="Q52" s="22"/>
      <c r="R52" s="22"/>
      <c r="S52" s="24">
        <f t="shared" si="9"/>
        <v>200056.02178185622</v>
      </c>
      <c r="T52" s="64">
        <f t="shared" si="9"/>
        <v>9477.6936460558391</v>
      </c>
    </row>
    <row r="53" spans="1:20" x14ac:dyDescent="0.25">
      <c r="A53" s="25">
        <f t="shared" si="4"/>
        <v>32</v>
      </c>
      <c r="B53" s="28">
        <f t="shared" si="7"/>
        <v>45505</v>
      </c>
      <c r="C53" s="26">
        <f t="shared" si="8"/>
        <v>31</v>
      </c>
      <c r="D53" s="22">
        <f t="shared" si="0"/>
        <v>35157.033036350098</v>
      </c>
      <c r="E53" s="22">
        <f t="shared" si="1"/>
        <v>32440.943981501539</v>
      </c>
      <c r="F53" s="22">
        <f t="shared" si="2"/>
        <v>2716.0890548485595</v>
      </c>
      <c r="G53" s="22"/>
      <c r="H53" s="22"/>
      <c r="I53" s="22"/>
      <c r="J53" s="22"/>
      <c r="K53" s="22"/>
      <c r="L53" s="22"/>
      <c r="M53" s="22"/>
      <c r="N53" s="22"/>
      <c r="O53" s="27" t="str">
        <f t="shared" si="6"/>
        <v/>
      </c>
      <c r="P53" s="22"/>
      <c r="Q53" s="22"/>
      <c r="R53" s="22"/>
      <c r="S53" s="24">
        <f t="shared" si="9"/>
        <v>167615.07780035469</v>
      </c>
      <c r="T53" s="64">
        <f t="shared" si="9"/>
        <v>6761.6045912072796</v>
      </c>
    </row>
    <row r="54" spans="1:20" x14ac:dyDescent="0.25">
      <c r="A54" s="25">
        <f t="shared" si="4"/>
        <v>33</v>
      </c>
      <c r="B54" s="28">
        <f t="shared" si="7"/>
        <v>45536</v>
      </c>
      <c r="C54" s="26">
        <f t="shared" si="8"/>
        <v>31</v>
      </c>
      <c r="D54" s="22">
        <f t="shared" si="0"/>
        <v>35157.033036350098</v>
      </c>
      <c r="E54" s="22">
        <f t="shared" si="1"/>
        <v>32881.383074973019</v>
      </c>
      <c r="F54" s="22">
        <f t="shared" si="2"/>
        <v>2275.6499613770784</v>
      </c>
      <c r="G54" s="22"/>
      <c r="H54" s="22"/>
      <c r="I54" s="22"/>
      <c r="J54" s="22"/>
      <c r="K54" s="22"/>
      <c r="L54" s="22"/>
      <c r="M54" s="22"/>
      <c r="N54" s="22"/>
      <c r="O54" s="27" t="str">
        <f t="shared" si="6"/>
        <v/>
      </c>
      <c r="P54" s="22"/>
      <c r="Q54" s="22"/>
      <c r="R54" s="22"/>
      <c r="S54" s="24">
        <f t="shared" si="9"/>
        <v>134733.69472538168</v>
      </c>
      <c r="T54" s="64">
        <f t="shared" si="9"/>
        <v>4485.9546298302012</v>
      </c>
    </row>
    <row r="55" spans="1:20" x14ac:dyDescent="0.25">
      <c r="A55" s="25">
        <f t="shared" si="4"/>
        <v>34</v>
      </c>
      <c r="B55" s="28">
        <f t="shared" si="7"/>
        <v>45566</v>
      </c>
      <c r="C55" s="26">
        <f t="shared" si="8"/>
        <v>30</v>
      </c>
      <c r="D55" s="22">
        <f t="shared" si="0"/>
        <v>35157.033036350098</v>
      </c>
      <c r="E55" s="22">
        <f t="shared" si="1"/>
        <v>33386.809310031218</v>
      </c>
      <c r="F55" s="22">
        <f t="shared" si="2"/>
        <v>1770.2237263188833</v>
      </c>
      <c r="G55" s="22"/>
      <c r="H55" s="22"/>
      <c r="I55" s="22"/>
      <c r="J55" s="22"/>
      <c r="K55" s="22"/>
      <c r="L55" s="22"/>
      <c r="M55" s="22"/>
      <c r="N55" s="22"/>
      <c r="O55" s="27" t="str">
        <f t="shared" si="6"/>
        <v/>
      </c>
      <c r="P55" s="22"/>
      <c r="Q55" s="22"/>
      <c r="R55" s="22"/>
      <c r="S55" s="24">
        <f t="shared" ref="S55:T58" si="10">IF(S54=0,0,S54-E55)</f>
        <v>101346.88541535047</v>
      </c>
      <c r="T55" s="64">
        <f t="shared" si="10"/>
        <v>2715.7309035113176</v>
      </c>
    </row>
    <row r="56" spans="1:20" x14ac:dyDescent="0.25">
      <c r="A56" s="25">
        <f t="shared" si="4"/>
        <v>35</v>
      </c>
      <c r="B56" s="28">
        <f t="shared" si="7"/>
        <v>45597</v>
      </c>
      <c r="C56" s="26">
        <f t="shared" si="8"/>
        <v>31</v>
      </c>
      <c r="D56" s="22">
        <f t="shared" si="0"/>
        <v>35157.033036350098</v>
      </c>
      <c r="E56" s="22">
        <f t="shared" si="1"/>
        <v>33781.082621221984</v>
      </c>
      <c r="F56" s="22">
        <f t="shared" si="2"/>
        <v>1375.9504151281158</v>
      </c>
      <c r="G56" s="22"/>
      <c r="H56" s="22"/>
      <c r="I56" s="22"/>
      <c r="J56" s="22"/>
      <c r="K56" s="22"/>
      <c r="L56" s="22"/>
      <c r="M56" s="22"/>
      <c r="N56" s="22"/>
      <c r="O56" s="27" t="str">
        <f t="shared" si="6"/>
        <v/>
      </c>
      <c r="P56" s="22"/>
      <c r="Q56" s="22"/>
      <c r="R56" s="22"/>
      <c r="S56" s="24">
        <f t="shared" si="10"/>
        <v>67565.802794128482</v>
      </c>
      <c r="T56" s="64">
        <f t="shared" si="10"/>
        <v>1339.7804883832018</v>
      </c>
    </row>
    <row r="57" spans="1:20" x14ac:dyDescent="0.25">
      <c r="A57" s="25">
        <f t="shared" si="4"/>
        <v>36</v>
      </c>
      <c r="B57" s="28">
        <f t="shared" si="7"/>
        <v>45627</v>
      </c>
      <c r="C57" s="26">
        <f t="shared" si="8"/>
        <v>30</v>
      </c>
      <c r="D57" s="22">
        <f t="shared" si="0"/>
        <v>35157.033036350098</v>
      </c>
      <c r="E57" s="22">
        <f t="shared" si="1"/>
        <v>34269.307160222859</v>
      </c>
      <c r="F57" s="22">
        <f t="shared" si="2"/>
        <v>887.72587612723567</v>
      </c>
      <c r="G57" s="22"/>
      <c r="H57" s="22"/>
      <c r="I57" s="22"/>
      <c r="J57" s="22"/>
      <c r="K57" s="22"/>
      <c r="L57" s="22"/>
      <c r="M57" s="22"/>
      <c r="N57" s="22"/>
      <c r="O57" s="27" t="str">
        <f t="shared" si="6"/>
        <v/>
      </c>
      <c r="P57" s="22"/>
      <c r="Q57" s="22"/>
      <c r="R57" s="22"/>
      <c r="S57" s="24">
        <f t="shared" si="10"/>
        <v>33296.495633905623</v>
      </c>
      <c r="T57" s="64">
        <f t="shared" si="10"/>
        <v>452.05461225596616</v>
      </c>
    </row>
    <row r="58" spans="1:20" x14ac:dyDescent="0.25">
      <c r="A58" s="25">
        <f t="shared" si="4"/>
        <v>37</v>
      </c>
      <c r="B58" s="28">
        <f>F10</f>
        <v>45657</v>
      </c>
      <c r="C58" s="26">
        <f>B58-B57+1</f>
        <v>31</v>
      </c>
      <c r="D58" s="22">
        <f t="shared" si="0"/>
        <v>33748.550246161569</v>
      </c>
      <c r="E58" s="22">
        <f t="shared" si="1"/>
        <v>33296.495633905623</v>
      </c>
      <c r="F58" s="22">
        <f t="shared" si="2"/>
        <v>452.05461225594496</v>
      </c>
      <c r="G58" s="22"/>
      <c r="H58" s="22"/>
      <c r="I58" s="22"/>
      <c r="J58" s="22"/>
      <c r="K58" s="22"/>
      <c r="L58" s="22"/>
      <c r="M58" s="22"/>
      <c r="N58" s="22"/>
      <c r="O58" s="27" t="str">
        <f t="shared" si="6"/>
        <v/>
      </c>
      <c r="P58" s="22"/>
      <c r="Q58" s="22"/>
      <c r="R58" s="22"/>
      <c r="S58" s="24">
        <f t="shared" si="10"/>
        <v>0</v>
      </c>
      <c r="T58" s="64">
        <f t="shared" si="10"/>
        <v>2.120259523508139E-11</v>
      </c>
    </row>
    <row r="59" spans="1:20" s="12" customFormat="1" ht="15.75" thickBot="1" x14ac:dyDescent="0.3">
      <c r="A59" s="29" t="s">
        <v>44</v>
      </c>
      <c r="B59" s="30"/>
      <c r="C59" s="31">
        <f>SUM(C23:C58)</f>
        <v>1095</v>
      </c>
      <c r="D59" s="32">
        <f>SUM(D23:D58)</f>
        <v>1264244.706518414</v>
      </c>
      <c r="E59" s="32">
        <f>SUM(E23:E58)</f>
        <v>1000000.0000000001</v>
      </c>
      <c r="F59" s="32">
        <f t="shared" ref="F59:P59" si="11">SUM(F22:F58)</f>
        <v>264244.70651841507</v>
      </c>
      <c r="G59" s="32">
        <f t="shared" si="11"/>
        <v>0</v>
      </c>
      <c r="H59" s="32">
        <f t="shared" si="11"/>
        <v>0</v>
      </c>
      <c r="I59" s="32">
        <f t="shared" si="11"/>
        <v>0</v>
      </c>
      <c r="J59" s="32">
        <f t="shared" si="11"/>
        <v>0</v>
      </c>
      <c r="K59" s="32">
        <f t="shared" si="11"/>
        <v>0</v>
      </c>
      <c r="L59" s="32">
        <f t="shared" si="11"/>
        <v>0</v>
      </c>
      <c r="M59" s="32">
        <f t="shared" si="11"/>
        <v>0</v>
      </c>
      <c r="N59" s="32">
        <f t="shared" si="11"/>
        <v>0</v>
      </c>
      <c r="O59" s="32">
        <f t="shared" si="11"/>
        <v>0</v>
      </c>
      <c r="P59" s="32">
        <f t="shared" si="11"/>
        <v>0</v>
      </c>
      <c r="Q59" s="33">
        <f ca="1">XIRR(OFFSET($D$22,0,0,COUNT(A22:A58),1),OFFSET($B$22,0,0,COUNT(A22:A58),1))*100</f>
        <v>17.175303101539612</v>
      </c>
      <c r="R59" s="32">
        <f>SUM(E59:P59)</f>
        <v>1264244.7065184151</v>
      </c>
      <c r="S59" s="34"/>
    </row>
    <row r="60" spans="1:20" ht="21.75" customHeight="1" x14ac:dyDescent="0.25">
      <c r="A60" s="35"/>
      <c r="B60" s="36"/>
      <c r="C60" s="37"/>
      <c r="D60" s="38"/>
      <c r="E60" s="38"/>
      <c r="F60" s="38"/>
      <c r="G60" s="38"/>
      <c r="H60" s="38"/>
      <c r="I60" s="38"/>
      <c r="J60" s="38"/>
      <c r="K60" s="38"/>
      <c r="L60" s="38"/>
      <c r="M60" s="38"/>
      <c r="N60" s="38"/>
      <c r="O60" s="38"/>
      <c r="P60" s="38"/>
      <c r="Q60" s="39"/>
      <c r="R60" s="39"/>
      <c r="S60" s="39"/>
    </row>
    <row r="61" spans="1:20" s="13" customFormat="1" ht="32.25" customHeight="1" x14ac:dyDescent="0.25">
      <c r="A61" s="80" t="s">
        <v>33</v>
      </c>
      <c r="B61" s="80"/>
      <c r="C61" s="80"/>
      <c r="D61" s="80"/>
      <c r="E61" s="80"/>
      <c r="F61" s="80"/>
      <c r="G61" s="80"/>
      <c r="H61" s="80"/>
      <c r="I61" s="80"/>
      <c r="J61" s="80"/>
      <c r="K61" s="80"/>
      <c r="L61" s="80"/>
      <c r="M61" s="80"/>
      <c r="N61" s="80"/>
      <c r="O61" s="80"/>
      <c r="P61" s="80"/>
      <c r="Q61" s="80"/>
      <c r="R61" s="1">
        <f>SUM(F59:P59)</f>
        <v>264244.70651841507</v>
      </c>
      <c r="S61" s="40"/>
    </row>
    <row r="62" spans="1:20" s="13" customFormat="1" ht="15.75" x14ac:dyDescent="0.25">
      <c r="A62" s="80" t="s">
        <v>23</v>
      </c>
      <c r="B62" s="80"/>
      <c r="C62" s="80"/>
      <c r="D62" s="80"/>
      <c r="E62" s="80"/>
      <c r="F62" s="80"/>
      <c r="G62" s="80"/>
      <c r="H62" s="80"/>
      <c r="I62" s="80"/>
      <c r="J62" s="80"/>
      <c r="K62" s="80"/>
      <c r="L62" s="80"/>
      <c r="M62" s="80"/>
      <c r="N62" s="80"/>
      <c r="O62" s="80"/>
      <c r="P62" s="80"/>
      <c r="Q62" s="80"/>
      <c r="R62" s="1">
        <f>SUM(G59:I59)</f>
        <v>0</v>
      </c>
      <c r="S62" s="40"/>
    </row>
    <row r="63" spans="1:20" s="13" customFormat="1" ht="15.75" x14ac:dyDescent="0.25">
      <c r="A63" s="80" t="s">
        <v>47</v>
      </c>
      <c r="B63" s="80"/>
      <c r="C63" s="80"/>
      <c r="D63" s="80"/>
      <c r="E63" s="80"/>
      <c r="F63" s="80"/>
      <c r="G63" s="80"/>
      <c r="H63" s="80"/>
      <c r="I63" s="80"/>
      <c r="J63" s="80"/>
      <c r="K63" s="80"/>
      <c r="L63" s="80"/>
      <c r="M63" s="80"/>
      <c r="N63" s="80"/>
      <c r="O63" s="80"/>
      <c r="P63" s="80"/>
      <c r="Q63" s="80"/>
      <c r="R63" s="1">
        <f>SUM(J59:K59)</f>
        <v>0</v>
      </c>
      <c r="S63" s="40"/>
    </row>
    <row r="64" spans="1:20" s="13" customFormat="1" ht="15.75" x14ac:dyDescent="0.25">
      <c r="A64" s="80" t="s">
        <v>46</v>
      </c>
      <c r="B64" s="80"/>
      <c r="C64" s="80"/>
      <c r="D64" s="80"/>
      <c r="E64" s="80"/>
      <c r="F64" s="80"/>
      <c r="G64" s="80"/>
      <c r="H64" s="80"/>
      <c r="I64" s="80"/>
      <c r="J64" s="80"/>
      <c r="K64" s="80"/>
      <c r="L64" s="80"/>
      <c r="M64" s="80"/>
      <c r="N64" s="80"/>
      <c r="O64" s="80"/>
      <c r="P64" s="80"/>
      <c r="Q64" s="80"/>
      <c r="R64" s="1">
        <f>SUM(L59:P59)</f>
        <v>0</v>
      </c>
      <c r="S64" s="40"/>
    </row>
    <row r="65" spans="1:19" s="13" customFormat="1" ht="15.75" x14ac:dyDescent="0.25">
      <c r="A65" s="80" t="s">
        <v>48</v>
      </c>
      <c r="B65" s="80"/>
      <c r="C65" s="80"/>
      <c r="D65" s="80"/>
      <c r="E65" s="80"/>
      <c r="F65" s="80"/>
      <c r="G65" s="80"/>
      <c r="H65" s="80"/>
      <c r="I65" s="80"/>
      <c r="J65" s="80"/>
      <c r="K65" s="80"/>
      <c r="L65" s="80"/>
      <c r="M65" s="80"/>
      <c r="N65" s="80"/>
      <c r="O65" s="80"/>
      <c r="P65" s="80"/>
      <c r="Q65" s="80"/>
      <c r="R65" s="1">
        <f>R59</f>
        <v>1264244.7065184151</v>
      </c>
      <c r="S65" s="40"/>
    </row>
    <row r="66" spans="1:19" s="13" customFormat="1" ht="15.75" x14ac:dyDescent="0.25">
      <c r="A66" s="80" t="s">
        <v>49</v>
      </c>
      <c r="B66" s="80"/>
      <c r="C66" s="80"/>
      <c r="D66" s="80"/>
      <c r="E66" s="80"/>
      <c r="F66" s="80"/>
      <c r="G66" s="80"/>
      <c r="H66" s="80"/>
      <c r="I66" s="80"/>
      <c r="J66" s="80"/>
      <c r="K66" s="80"/>
      <c r="L66" s="80"/>
      <c r="M66" s="80"/>
      <c r="N66" s="80"/>
      <c r="O66" s="80"/>
      <c r="P66" s="80"/>
      <c r="Q66" s="80"/>
      <c r="R66" s="2">
        <f ca="1">Q59</f>
        <v>17.175303101539612</v>
      </c>
      <c r="S66" s="40"/>
    </row>
    <row r="67" spans="1:19" s="13" customFormat="1" ht="54.75" customHeight="1" x14ac:dyDescent="0.25">
      <c r="A67" s="81" t="s">
        <v>58</v>
      </c>
      <c r="B67" s="82"/>
      <c r="C67" s="82"/>
      <c r="D67" s="82"/>
      <c r="E67" s="82"/>
      <c r="F67" s="82"/>
      <c r="G67" s="82"/>
      <c r="H67" s="82"/>
      <c r="I67" s="82"/>
      <c r="J67" s="82"/>
      <c r="K67" s="82"/>
      <c r="L67" s="82"/>
      <c r="M67" s="82"/>
      <c r="N67" s="82"/>
      <c r="O67" s="82"/>
      <c r="P67" s="82"/>
      <c r="Q67" s="82"/>
      <c r="R67" s="82"/>
      <c r="S67" s="40"/>
    </row>
    <row r="68" spans="1:19" s="13" customFormat="1" ht="55.5" customHeight="1" x14ac:dyDescent="0.25">
      <c r="A68" s="83" t="s">
        <v>50</v>
      </c>
      <c r="B68" s="84"/>
      <c r="C68" s="84"/>
      <c r="D68" s="84"/>
      <c r="E68" s="84"/>
      <c r="F68" s="84"/>
      <c r="G68" s="84"/>
      <c r="H68" s="84"/>
      <c r="I68" s="84"/>
      <c r="J68" s="84"/>
      <c r="K68" s="84"/>
      <c r="L68" s="84"/>
      <c r="M68" s="84"/>
      <c r="N68" s="84"/>
      <c r="O68" s="84"/>
      <c r="P68" s="84"/>
      <c r="Q68" s="84"/>
      <c r="R68" s="84"/>
      <c r="S68" s="40"/>
    </row>
    <row r="69" spans="1:19" s="13" customFormat="1" ht="57" customHeight="1" x14ac:dyDescent="0.25">
      <c r="A69" s="83" t="s">
        <v>51</v>
      </c>
      <c r="B69" s="84"/>
      <c r="C69" s="84"/>
      <c r="D69" s="84"/>
      <c r="E69" s="84"/>
      <c r="F69" s="84"/>
      <c r="G69" s="84"/>
      <c r="H69" s="84"/>
      <c r="I69" s="84"/>
      <c r="J69" s="84"/>
      <c r="K69" s="84"/>
      <c r="L69" s="84"/>
      <c r="M69" s="84"/>
      <c r="N69" s="84"/>
      <c r="O69" s="84"/>
      <c r="P69" s="84"/>
      <c r="Q69" s="84"/>
      <c r="R69" s="84"/>
      <c r="S69" s="40"/>
    </row>
    <row r="70" spans="1:19" s="13" customFormat="1" ht="30" customHeight="1" x14ac:dyDescent="0.25">
      <c r="A70" s="83" t="s">
        <v>59</v>
      </c>
      <c r="B70" s="84"/>
      <c r="C70" s="84"/>
      <c r="D70" s="84"/>
      <c r="E70" s="84"/>
      <c r="F70" s="84"/>
      <c r="G70" s="84"/>
      <c r="H70" s="84"/>
      <c r="I70" s="84"/>
      <c r="J70" s="84"/>
      <c r="K70" s="84"/>
      <c r="L70" s="84"/>
      <c r="M70" s="84"/>
      <c r="N70" s="84"/>
      <c r="O70" s="84"/>
      <c r="P70" s="84"/>
      <c r="Q70" s="84"/>
      <c r="R70" s="84"/>
      <c r="S70" s="40"/>
    </row>
    <row r="71" spans="1:19" s="13" customFormat="1" ht="11.25" customHeight="1" x14ac:dyDescent="0.25">
      <c r="A71" s="3"/>
      <c r="B71" s="3"/>
      <c r="C71" s="3"/>
      <c r="D71" s="3"/>
      <c r="E71" s="3"/>
      <c r="F71" s="3"/>
      <c r="G71" s="3"/>
      <c r="H71" s="3"/>
      <c r="I71" s="3"/>
      <c r="J71" s="3"/>
      <c r="K71" s="3"/>
      <c r="L71" s="3"/>
      <c r="M71" s="3"/>
      <c r="N71" s="3"/>
      <c r="O71" s="40"/>
      <c r="P71" s="40"/>
      <c r="Q71" s="40"/>
      <c r="R71" s="40"/>
      <c r="S71" s="40"/>
    </row>
    <row r="72" spans="1:19" s="13" customFormat="1" ht="10.5" customHeight="1" x14ac:dyDescent="0.25">
      <c r="A72" s="86" t="s">
        <v>24</v>
      </c>
      <c r="B72" s="86"/>
      <c r="C72" s="87"/>
      <c r="D72" s="87"/>
      <c r="E72" s="87"/>
      <c r="F72" s="87"/>
      <c r="G72" s="4"/>
      <c r="H72" s="85" t="s">
        <v>57</v>
      </c>
      <c r="I72" s="85"/>
      <c r="J72" s="85"/>
      <c r="K72" s="85"/>
      <c r="L72" s="85"/>
      <c r="M72" s="85"/>
      <c r="N72" s="85"/>
      <c r="O72" s="85"/>
      <c r="P72" s="85"/>
      <c r="Q72" s="85"/>
      <c r="R72" s="85"/>
      <c r="S72" s="85"/>
    </row>
    <row r="73" spans="1:19" s="13" customFormat="1" ht="25.5" customHeight="1" x14ac:dyDescent="0.25">
      <c r="A73" s="4"/>
      <c r="B73" s="4"/>
      <c r="C73" s="4"/>
      <c r="D73" s="4"/>
      <c r="E73" s="4"/>
      <c r="F73" s="4"/>
      <c r="G73" s="4"/>
      <c r="H73" s="85"/>
      <c r="I73" s="85"/>
      <c r="J73" s="85"/>
      <c r="K73" s="85"/>
      <c r="L73" s="85"/>
      <c r="M73" s="85"/>
      <c r="N73" s="85"/>
      <c r="O73" s="85"/>
      <c r="P73" s="85"/>
      <c r="Q73" s="85"/>
      <c r="R73" s="85"/>
      <c r="S73" s="85"/>
    </row>
    <row r="74" spans="1:19" s="13" customFormat="1" ht="20.25" customHeight="1" x14ac:dyDescent="0.25">
      <c r="A74" s="77"/>
      <c r="B74" s="77"/>
      <c r="C74" s="78"/>
      <c r="D74" s="78"/>
      <c r="E74" s="78"/>
      <c r="F74" s="78"/>
      <c r="G74" s="4"/>
      <c r="H74" s="77"/>
      <c r="I74" s="77"/>
      <c r="J74" s="78"/>
      <c r="K74" s="78"/>
      <c r="L74" s="78"/>
      <c r="M74" s="78"/>
      <c r="N74" s="4"/>
      <c r="O74" s="41"/>
      <c r="P74" s="41"/>
      <c r="Q74" s="41"/>
      <c r="R74" s="41"/>
      <c r="S74" s="41"/>
    </row>
    <row r="75" spans="1:19" s="13" customFormat="1" ht="15.75" x14ac:dyDescent="0.25">
      <c r="A75" s="77"/>
      <c r="B75" s="77"/>
      <c r="C75" s="79" t="s">
        <v>25</v>
      </c>
      <c r="D75" s="79"/>
      <c r="E75" s="79"/>
      <c r="F75" s="79"/>
      <c r="G75" s="4"/>
      <c r="H75" s="77"/>
      <c r="I75" s="77"/>
      <c r="J75" s="79" t="s">
        <v>25</v>
      </c>
      <c r="K75" s="79"/>
      <c r="L75" s="79"/>
      <c r="M75" s="79"/>
      <c r="N75" s="4"/>
      <c r="O75" s="41"/>
      <c r="P75" s="41"/>
      <c r="Q75" s="41"/>
      <c r="R75" s="41"/>
      <c r="S75" s="41"/>
    </row>
    <row r="76" spans="1:19" s="13" customFormat="1" x14ac:dyDescent="0.25"/>
    <row r="143" spans="17:17" x14ac:dyDescent="0.25">
      <c r="Q143" s="5">
        <f ca="1">XIRR(OFFSET($D$22,0,0,COUNT(A22:A142),1),OFFSET($B$22,0,0,COUNT(A22:A142),1))*100</f>
        <v>17.175303101539612</v>
      </c>
    </row>
  </sheetData>
  <sheetProtection algorithmName="SHA-512" hashValue="76CDaZTg8mcwefgWI/wiF45rCsOHgmvt2z0AeUam6mWnaVCWCSo7aepzuaj3xuIgAtS7qxZbUtKNhof0QgRdfw==" saltValue="98srlMHkcq4HJ3WI/wyWVQ=="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66:Q66"/>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61:Q61"/>
    <mergeCell ref="A62:Q62"/>
    <mergeCell ref="A63:Q63"/>
    <mergeCell ref="A64:Q64"/>
    <mergeCell ref="A65:Q65"/>
    <mergeCell ref="A67:R67"/>
    <mergeCell ref="A68:R68"/>
    <mergeCell ref="A69:R69"/>
    <mergeCell ref="A70:R70"/>
    <mergeCell ref="A72:B72"/>
    <mergeCell ref="C72:F72"/>
    <mergeCell ref="H72:S73"/>
    <mergeCell ref="A74:B75"/>
    <mergeCell ref="C74:F74"/>
    <mergeCell ref="H74:I75"/>
    <mergeCell ref="J74:M74"/>
    <mergeCell ref="C75:F75"/>
    <mergeCell ref="J75:M75"/>
  </mergeCells>
  <dataValidations count="5">
    <dataValidation type="decimal" allowBlank="1" showInputMessage="1" showErrorMessage="1" error="Значення має бути в діапазоні від 0 до 100 000" sqref="O2:O4 O6:O7 O9:O11 O14" xr:uid="{18D23097-FF92-4B7E-8947-461284DE9E95}">
      <formula1>0</formula1>
      <formula2>100000</formula2>
    </dataValidation>
    <dataValidation type="date" operator="greaterThanOrEqual" allowBlank="1" showInputMessage="1" showErrorMessage="1" sqref="F9" xr:uid="{CEC88979-F581-4844-9DC2-E10228243784}">
      <formula1>TODAY()</formula1>
    </dataValidation>
    <dataValidation type="decimal" allowBlank="1" showInputMessage="1" showErrorMessage="1" error="Значення має бути в діапазоні від 1 до 100000000" sqref="F4:F5" xr:uid="{C8E91541-5091-4BF7-9AF2-3E429F3D579B}">
      <formula1>1</formula1>
      <formula2>100000000</formula2>
    </dataValidation>
    <dataValidation type="list" allowBlank="1" showInputMessage="1" showErrorMessage="1" sqref="F3" xr:uid="{15C1F643-8745-4DF3-A2CD-8B47C4B4B53C}">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EE94C67F-E67C-4B55-A803-7EE41A41981D}">
      <formula1>12</formula1>
      <formula2>120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FB64-359D-4506-B55E-A26DD43A1E0F}">
  <sheetPr codeName="Лист6">
    <pageSetUpPr fitToPage="1"/>
  </sheetPr>
  <dimension ref="A1:AC143"/>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7.8554687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24</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48963.110517610046</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45291</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729</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49">
        <f>(F11+1)/F6*12</f>
        <v>365</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30.416666666666668</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46" si="0">IF(S22=0,0,SUM(E23:P23))</f>
        <v>48963.110517610046</v>
      </c>
      <c r="E23" s="22">
        <f t="shared" ref="E23:E46" si="1">IF(S22=0,0,(IF($F$3=$G$4,IF(B23=$F$10,S22,(IF(A23="","",$F$8-F23))),IF(B23=$F$10,S22,(IF(A23="","",$F$5/$F$6))))))</f>
        <v>35812.4255861032</v>
      </c>
      <c r="F23" s="27">
        <f t="shared" ref="F23:F46" si="2">IF(A23="","",S22*C23*$F$7/$F$12)</f>
        <v>13150.684931506848</v>
      </c>
      <c r="G23" s="27"/>
      <c r="H23" s="27"/>
      <c r="I23" s="27"/>
      <c r="J23" s="27"/>
      <c r="K23" s="27"/>
      <c r="L23" s="27"/>
      <c r="M23" s="27"/>
      <c r="N23" s="27"/>
      <c r="O23" s="27" t="str">
        <f>IF(A23&lt;$F$6,(IF(MOD(A23,12)=0,$O$12*S23+$O$13*$F$4,"")),"")</f>
        <v/>
      </c>
      <c r="P23" s="27"/>
      <c r="Q23" s="27"/>
      <c r="R23" s="27"/>
      <c r="S23" s="24">
        <f t="shared" ref="S23:T38" si="3">IF(S22=0,0,S22-E23)</f>
        <v>964187.57441389677</v>
      </c>
      <c r="T23" s="63">
        <f>F47-F23</f>
        <v>160891.16255392967</v>
      </c>
    </row>
    <row r="24" spans="1:20" ht="18.75" customHeight="1" x14ac:dyDescent="0.25">
      <c r="A24" s="25">
        <f t="shared" ref="A24:A46" si="4">IF(S23&gt;0,A23+1,0)</f>
        <v>3</v>
      </c>
      <c r="B24" s="28">
        <f>IF(EOMONTH(B23,0)=EDATE(B23,0),EOMONTH(B23,1),IF(EOMONTH(B23,0)=$F$10,EOMONTH(B23,1),EDATE(B23,1)))</f>
        <v>44621</v>
      </c>
      <c r="C24" s="26">
        <f t="shared" ref="C24:C33" si="5">IF(S23=0,0,IF(B24=$F$10,$F$10-EOMONTH(B23,-1),B24-B23))</f>
        <v>28</v>
      </c>
      <c r="D24" s="22">
        <f t="shared" si="0"/>
        <v>48963.110517610046</v>
      </c>
      <c r="E24" s="22">
        <f t="shared" si="1"/>
        <v>37128.698645351804</v>
      </c>
      <c r="F24" s="22">
        <f t="shared" si="2"/>
        <v>11834.411872258241</v>
      </c>
      <c r="G24" s="22"/>
      <c r="H24" s="22"/>
      <c r="I24" s="22"/>
      <c r="J24" s="22"/>
      <c r="K24" s="22"/>
      <c r="L24" s="22"/>
      <c r="M24" s="22"/>
      <c r="N24" s="22"/>
      <c r="O24" s="27" t="str">
        <f t="shared" ref="O24:O46" si="6">IF(A24&lt;$F$6,(IF(MOD(A24,12)=0,$O$12*S24+$O$13*$F$4,"")),"")</f>
        <v/>
      </c>
      <c r="P24" s="22"/>
      <c r="Q24" s="22"/>
      <c r="R24" s="22"/>
      <c r="S24" s="24">
        <f t="shared" si="3"/>
        <v>927058.87576854497</v>
      </c>
      <c r="T24" s="64">
        <f>IF(T23=0,0,T23-F24)</f>
        <v>149056.75068167143</v>
      </c>
    </row>
    <row r="25" spans="1:20" ht="18.75" customHeight="1" x14ac:dyDescent="0.25">
      <c r="A25" s="25">
        <f t="shared" si="4"/>
        <v>4</v>
      </c>
      <c r="B25" s="28">
        <f t="shared" ref="B25:B45" si="7">IF(EOMONTH(B24,0)=EDATE(B24,0),EOMONTH(B24,1),IF(EOMONTH(B24,0)=$F$10,EOMONTH(B24,1),EDATE(B24,1)))</f>
        <v>44652</v>
      </c>
      <c r="C25" s="26">
        <f t="shared" si="5"/>
        <v>31</v>
      </c>
      <c r="D25" s="22">
        <f t="shared" si="0"/>
        <v>48963.110517610046</v>
      </c>
      <c r="E25" s="22">
        <f t="shared" si="1"/>
        <v>36365.269356481323</v>
      </c>
      <c r="F25" s="22">
        <f t="shared" si="2"/>
        <v>12597.841161128721</v>
      </c>
      <c r="G25" s="22"/>
      <c r="H25" s="22"/>
      <c r="I25" s="22"/>
      <c r="J25" s="22"/>
      <c r="K25" s="22"/>
      <c r="L25" s="22"/>
      <c r="M25" s="22"/>
      <c r="N25" s="22"/>
      <c r="O25" s="27" t="str">
        <f t="shared" si="6"/>
        <v/>
      </c>
      <c r="P25" s="22"/>
      <c r="Q25" s="22"/>
      <c r="R25" s="22"/>
      <c r="S25" s="24">
        <f t="shared" si="3"/>
        <v>890693.60641206359</v>
      </c>
      <c r="T25" s="64">
        <f t="shared" si="3"/>
        <v>136458.90952054271</v>
      </c>
    </row>
    <row r="26" spans="1:20" x14ac:dyDescent="0.25">
      <c r="A26" s="25">
        <f t="shared" si="4"/>
        <v>5</v>
      </c>
      <c r="B26" s="28">
        <f t="shared" si="7"/>
        <v>44682</v>
      </c>
      <c r="C26" s="26">
        <f t="shared" si="5"/>
        <v>30</v>
      </c>
      <c r="D26" s="22">
        <f t="shared" si="0"/>
        <v>48963.110517610046</v>
      </c>
      <c r="E26" s="22">
        <f t="shared" si="1"/>
        <v>37249.87952917743</v>
      </c>
      <c r="F26" s="22">
        <f t="shared" si="2"/>
        <v>11713.230988432617</v>
      </c>
      <c r="G26" s="22"/>
      <c r="H26" s="22"/>
      <c r="I26" s="22"/>
      <c r="J26" s="22"/>
      <c r="K26" s="22"/>
      <c r="L26" s="22"/>
      <c r="M26" s="22"/>
      <c r="N26" s="22"/>
      <c r="O26" s="27" t="str">
        <f t="shared" si="6"/>
        <v/>
      </c>
      <c r="P26" s="22"/>
      <c r="Q26" s="22"/>
      <c r="R26" s="22"/>
      <c r="S26" s="24">
        <f t="shared" si="3"/>
        <v>853443.72688288614</v>
      </c>
      <c r="T26" s="64">
        <f t="shared" si="3"/>
        <v>124745.67853211009</v>
      </c>
    </row>
    <row r="27" spans="1:20" x14ac:dyDescent="0.25">
      <c r="A27" s="25">
        <f t="shared" si="4"/>
        <v>6</v>
      </c>
      <c r="B27" s="28">
        <f t="shared" si="7"/>
        <v>44713</v>
      </c>
      <c r="C27" s="26">
        <f t="shared" si="5"/>
        <v>31</v>
      </c>
      <c r="D27" s="22">
        <f t="shared" si="0"/>
        <v>48963.110517610046</v>
      </c>
      <c r="E27" s="22">
        <f t="shared" si="1"/>
        <v>37365.628639968636</v>
      </c>
      <c r="F27" s="22">
        <f t="shared" si="2"/>
        <v>11597.481877641412</v>
      </c>
      <c r="G27" s="22"/>
      <c r="H27" s="22"/>
      <c r="I27" s="22"/>
      <c r="J27" s="22"/>
      <c r="K27" s="22"/>
      <c r="L27" s="22"/>
      <c r="M27" s="22"/>
      <c r="N27" s="22"/>
      <c r="O27" s="27" t="str">
        <f t="shared" si="6"/>
        <v/>
      </c>
      <c r="P27" s="22"/>
      <c r="Q27" s="22"/>
      <c r="R27" s="22"/>
      <c r="S27" s="24">
        <f t="shared" si="3"/>
        <v>816078.09824291756</v>
      </c>
      <c r="T27" s="64">
        <f t="shared" si="3"/>
        <v>113148.19665446867</v>
      </c>
    </row>
    <row r="28" spans="1:20" x14ac:dyDescent="0.25">
      <c r="A28" s="25">
        <f t="shared" si="4"/>
        <v>7</v>
      </c>
      <c r="B28" s="28">
        <f t="shared" si="7"/>
        <v>44743</v>
      </c>
      <c r="C28" s="26">
        <f t="shared" si="5"/>
        <v>30</v>
      </c>
      <c r="D28" s="22">
        <f t="shared" si="0"/>
        <v>48963.110517610046</v>
      </c>
      <c r="E28" s="22">
        <f t="shared" si="1"/>
        <v>38231.124568114144</v>
      </c>
      <c r="F28" s="22">
        <f t="shared" si="2"/>
        <v>10731.985949495902</v>
      </c>
      <c r="G28" s="22"/>
      <c r="H28" s="22"/>
      <c r="I28" s="22"/>
      <c r="J28" s="22"/>
      <c r="K28" s="22"/>
      <c r="L28" s="22"/>
      <c r="M28" s="22"/>
      <c r="N28" s="22"/>
      <c r="O28" s="27" t="str">
        <f t="shared" si="6"/>
        <v/>
      </c>
      <c r="P28" s="22"/>
      <c r="Q28" s="22"/>
      <c r="R28" s="22"/>
      <c r="S28" s="24">
        <f t="shared" si="3"/>
        <v>777846.97367480339</v>
      </c>
      <c r="T28" s="64">
        <f t="shared" si="3"/>
        <v>102416.21070497276</v>
      </c>
    </row>
    <row r="29" spans="1:20" x14ac:dyDescent="0.25">
      <c r="A29" s="25">
        <f t="shared" si="4"/>
        <v>8</v>
      </c>
      <c r="B29" s="28">
        <f t="shared" si="7"/>
        <v>44774</v>
      </c>
      <c r="C29" s="26">
        <f t="shared" si="5"/>
        <v>31</v>
      </c>
      <c r="D29" s="22">
        <f t="shared" si="0"/>
        <v>48963.110517610046</v>
      </c>
      <c r="E29" s="22">
        <f t="shared" si="1"/>
        <v>38392.916026029154</v>
      </c>
      <c r="F29" s="22">
        <f t="shared" si="2"/>
        <v>10570.194491580891</v>
      </c>
      <c r="G29" s="22"/>
      <c r="H29" s="22"/>
      <c r="I29" s="22"/>
      <c r="J29" s="22"/>
      <c r="K29" s="22"/>
      <c r="L29" s="22"/>
      <c r="M29" s="22"/>
      <c r="N29" s="22"/>
      <c r="O29" s="27" t="str">
        <f t="shared" si="6"/>
        <v/>
      </c>
      <c r="P29" s="22"/>
      <c r="Q29" s="22"/>
      <c r="R29" s="22"/>
      <c r="S29" s="24">
        <f t="shared" si="3"/>
        <v>739454.05764877424</v>
      </c>
      <c r="T29" s="64">
        <f t="shared" si="3"/>
        <v>91846.016213391878</v>
      </c>
    </row>
    <row r="30" spans="1:20" x14ac:dyDescent="0.25">
      <c r="A30" s="25">
        <f t="shared" si="4"/>
        <v>9</v>
      </c>
      <c r="B30" s="28">
        <f t="shared" si="7"/>
        <v>44805</v>
      </c>
      <c r="C30" s="26">
        <f t="shared" si="5"/>
        <v>31</v>
      </c>
      <c r="D30" s="22">
        <f t="shared" si="0"/>
        <v>48963.110517610046</v>
      </c>
      <c r="E30" s="22">
        <f t="shared" si="1"/>
        <v>38914.638939697936</v>
      </c>
      <c r="F30" s="22">
        <f t="shared" si="2"/>
        <v>10048.471577912111</v>
      </c>
      <c r="G30" s="22"/>
      <c r="H30" s="22"/>
      <c r="I30" s="22"/>
      <c r="J30" s="22"/>
      <c r="K30" s="22"/>
      <c r="L30" s="22"/>
      <c r="M30" s="22"/>
      <c r="N30" s="22"/>
      <c r="O30" s="27" t="str">
        <f t="shared" si="6"/>
        <v/>
      </c>
      <c r="P30" s="22"/>
      <c r="Q30" s="22"/>
      <c r="R30" s="22"/>
      <c r="S30" s="24">
        <f t="shared" si="3"/>
        <v>700539.41870907624</v>
      </c>
      <c r="T30" s="64">
        <f t="shared" si="3"/>
        <v>81797.544635479775</v>
      </c>
    </row>
    <row r="31" spans="1:20" x14ac:dyDescent="0.25">
      <c r="A31" s="25">
        <f t="shared" si="4"/>
        <v>10</v>
      </c>
      <c r="B31" s="28">
        <f t="shared" si="7"/>
        <v>44835</v>
      </c>
      <c r="C31" s="26">
        <f t="shared" si="5"/>
        <v>30</v>
      </c>
      <c r="D31" s="22">
        <f t="shared" si="0"/>
        <v>48963.110517610046</v>
      </c>
      <c r="E31" s="22">
        <f t="shared" si="1"/>
        <v>39750.537340066032</v>
      </c>
      <c r="F31" s="22">
        <f t="shared" si="2"/>
        <v>9212.5731775440163</v>
      </c>
      <c r="G31" s="22"/>
      <c r="H31" s="22"/>
      <c r="I31" s="22"/>
      <c r="J31" s="22"/>
      <c r="K31" s="22"/>
      <c r="L31" s="22"/>
      <c r="M31" s="22"/>
      <c r="N31" s="22"/>
      <c r="O31" s="27" t="str">
        <f t="shared" si="6"/>
        <v/>
      </c>
      <c r="P31" s="22"/>
      <c r="Q31" s="22"/>
      <c r="R31" s="22"/>
      <c r="S31" s="24">
        <f t="shared" si="3"/>
        <v>660788.8813690102</v>
      </c>
      <c r="T31" s="64">
        <f t="shared" si="3"/>
        <v>72584.971457935753</v>
      </c>
    </row>
    <row r="32" spans="1:20" x14ac:dyDescent="0.25">
      <c r="A32" s="25">
        <f t="shared" si="4"/>
        <v>11</v>
      </c>
      <c r="B32" s="28">
        <f t="shared" si="7"/>
        <v>44866</v>
      </c>
      <c r="C32" s="26">
        <f t="shared" si="5"/>
        <v>31</v>
      </c>
      <c r="D32" s="22">
        <f t="shared" si="0"/>
        <v>48963.110517610054</v>
      </c>
      <c r="E32" s="22">
        <f t="shared" si="1"/>
        <v>39983.623252979116</v>
      </c>
      <c r="F32" s="22">
        <f t="shared" si="2"/>
        <v>8979.4872646309341</v>
      </c>
      <c r="G32" s="22"/>
      <c r="H32" s="22"/>
      <c r="I32" s="22"/>
      <c r="J32" s="22"/>
      <c r="K32" s="22"/>
      <c r="L32" s="22"/>
      <c r="M32" s="22"/>
      <c r="N32" s="22"/>
      <c r="O32" s="27" t="str">
        <f t="shared" si="6"/>
        <v/>
      </c>
      <c r="P32" s="22"/>
      <c r="Q32" s="22"/>
      <c r="R32" s="22"/>
      <c r="S32" s="24">
        <f t="shared" si="3"/>
        <v>620805.25811603107</v>
      </c>
      <c r="T32" s="64">
        <f t="shared" si="3"/>
        <v>63605.484193304816</v>
      </c>
    </row>
    <row r="33" spans="1:20" x14ac:dyDescent="0.25">
      <c r="A33" s="25">
        <f t="shared" si="4"/>
        <v>12</v>
      </c>
      <c r="B33" s="28">
        <f t="shared" si="7"/>
        <v>44896</v>
      </c>
      <c r="C33" s="26">
        <f t="shared" si="5"/>
        <v>30</v>
      </c>
      <c r="D33" s="22">
        <f t="shared" si="0"/>
        <v>48963.110517610046</v>
      </c>
      <c r="E33" s="22">
        <f t="shared" si="1"/>
        <v>40799.096164303337</v>
      </c>
      <c r="F33" s="22">
        <f t="shared" si="2"/>
        <v>8164.0143533067103</v>
      </c>
      <c r="G33" s="22"/>
      <c r="H33" s="22"/>
      <c r="I33" s="22"/>
      <c r="J33" s="22"/>
      <c r="K33" s="22"/>
      <c r="L33" s="22"/>
      <c r="M33" s="22"/>
      <c r="N33" s="22"/>
      <c r="O33" s="27">
        <f t="shared" si="6"/>
        <v>0</v>
      </c>
      <c r="P33" s="22"/>
      <c r="Q33" s="22"/>
      <c r="R33" s="22"/>
      <c r="S33" s="24">
        <f t="shared" si="3"/>
        <v>580006.1619517277</v>
      </c>
      <c r="T33" s="64">
        <f t="shared" si="3"/>
        <v>55441.469839998106</v>
      </c>
    </row>
    <row r="34" spans="1:20" x14ac:dyDescent="0.25">
      <c r="A34" s="25">
        <f t="shared" si="4"/>
        <v>13</v>
      </c>
      <c r="B34" s="28">
        <f t="shared" si="7"/>
        <v>44927</v>
      </c>
      <c r="C34" s="26">
        <f>IF(S33=0,0,IF(B34=$F$10,$F$10-EOMONTH(B33,-1),B34-B33))</f>
        <v>31</v>
      </c>
      <c r="D34" s="22">
        <f t="shared" si="0"/>
        <v>48963.110517610046</v>
      </c>
      <c r="E34" s="22">
        <f t="shared" si="1"/>
        <v>41081.382946978352</v>
      </c>
      <c r="F34" s="22">
        <f t="shared" si="2"/>
        <v>7881.7275706316968</v>
      </c>
      <c r="G34" s="22"/>
      <c r="H34" s="22"/>
      <c r="I34" s="22"/>
      <c r="J34" s="22"/>
      <c r="K34" s="22"/>
      <c r="L34" s="22"/>
      <c r="M34" s="22"/>
      <c r="N34" s="22"/>
      <c r="O34" s="27" t="str">
        <f t="shared" si="6"/>
        <v/>
      </c>
      <c r="P34" s="22"/>
      <c r="Q34" s="22"/>
      <c r="R34" s="22"/>
      <c r="S34" s="24">
        <f t="shared" si="3"/>
        <v>538924.77900474938</v>
      </c>
      <c r="T34" s="64">
        <f t="shared" si="3"/>
        <v>47559.742269366412</v>
      </c>
    </row>
    <row r="35" spans="1:20" x14ac:dyDescent="0.25">
      <c r="A35" s="25">
        <f t="shared" si="4"/>
        <v>14</v>
      </c>
      <c r="B35" s="28">
        <f t="shared" si="7"/>
        <v>44958</v>
      </c>
      <c r="C35" s="26">
        <f t="shared" ref="C35:C45" si="8">IF(S34=0,0,IF(B35=$F$10,$F$10-EOMONTH(B34,-1),B35-B34))</f>
        <v>31</v>
      </c>
      <c r="D35" s="22">
        <f t="shared" si="0"/>
        <v>48963.110517610046</v>
      </c>
      <c r="E35" s="22">
        <f t="shared" si="1"/>
        <v>41639.639548120846</v>
      </c>
      <c r="F35" s="22">
        <f t="shared" si="2"/>
        <v>7323.4709694891981</v>
      </c>
      <c r="G35" s="22"/>
      <c r="H35" s="22"/>
      <c r="I35" s="22"/>
      <c r="J35" s="22"/>
      <c r="K35" s="22"/>
      <c r="L35" s="22"/>
      <c r="M35" s="22"/>
      <c r="N35" s="22"/>
      <c r="O35" s="27" t="str">
        <f t="shared" si="6"/>
        <v/>
      </c>
      <c r="P35" s="22"/>
      <c r="Q35" s="22"/>
      <c r="R35" s="22"/>
      <c r="S35" s="24">
        <f t="shared" si="3"/>
        <v>497285.13945662853</v>
      </c>
      <c r="T35" s="64">
        <f t="shared" si="3"/>
        <v>40236.271299877211</v>
      </c>
    </row>
    <row r="36" spans="1:20" x14ac:dyDescent="0.25">
      <c r="A36" s="25">
        <f t="shared" si="4"/>
        <v>15</v>
      </c>
      <c r="B36" s="28">
        <f t="shared" si="7"/>
        <v>44986</v>
      </c>
      <c r="C36" s="26">
        <f t="shared" si="8"/>
        <v>28</v>
      </c>
      <c r="D36" s="22">
        <f t="shared" si="0"/>
        <v>48963.110517610046</v>
      </c>
      <c r="E36" s="22">
        <f t="shared" si="1"/>
        <v>42859.446340169787</v>
      </c>
      <c r="F36" s="22">
        <f t="shared" si="2"/>
        <v>6103.6641774402624</v>
      </c>
      <c r="G36" s="22"/>
      <c r="H36" s="22"/>
      <c r="I36" s="22"/>
      <c r="J36" s="22"/>
      <c r="K36" s="22"/>
      <c r="L36" s="22"/>
      <c r="M36" s="22"/>
      <c r="N36" s="22"/>
      <c r="O36" s="27" t="str">
        <f t="shared" si="6"/>
        <v/>
      </c>
      <c r="P36" s="22"/>
      <c r="Q36" s="22"/>
      <c r="R36" s="22"/>
      <c r="S36" s="24">
        <f t="shared" si="3"/>
        <v>454425.69311645871</v>
      </c>
      <c r="T36" s="64">
        <f t="shared" si="3"/>
        <v>34132.607122436952</v>
      </c>
    </row>
    <row r="37" spans="1:20" x14ac:dyDescent="0.25">
      <c r="A37" s="25">
        <f t="shared" si="4"/>
        <v>16</v>
      </c>
      <c r="B37" s="28">
        <f t="shared" si="7"/>
        <v>45017</v>
      </c>
      <c r="C37" s="26">
        <f t="shared" si="8"/>
        <v>31</v>
      </c>
      <c r="D37" s="22">
        <f t="shared" si="0"/>
        <v>48963.110517610046</v>
      </c>
      <c r="E37" s="22">
        <f t="shared" si="1"/>
        <v>42787.901098822003</v>
      </c>
      <c r="F37" s="22">
        <f t="shared" si="2"/>
        <v>6175.2094187880421</v>
      </c>
      <c r="G37" s="22"/>
      <c r="H37" s="22"/>
      <c r="I37" s="22"/>
      <c r="J37" s="22"/>
      <c r="K37" s="22"/>
      <c r="L37" s="22"/>
      <c r="M37" s="22"/>
      <c r="N37" s="22"/>
      <c r="O37" s="27" t="str">
        <f t="shared" si="6"/>
        <v/>
      </c>
      <c r="P37" s="22"/>
      <c r="Q37" s="22"/>
      <c r="R37" s="22"/>
      <c r="S37" s="24">
        <f t="shared" si="3"/>
        <v>411637.7920176367</v>
      </c>
      <c r="T37" s="64">
        <f t="shared" si="3"/>
        <v>27957.397703648909</v>
      </c>
    </row>
    <row r="38" spans="1:20" x14ac:dyDescent="0.25">
      <c r="A38" s="25">
        <f t="shared" si="4"/>
        <v>17</v>
      </c>
      <c r="B38" s="28">
        <f t="shared" si="7"/>
        <v>45047</v>
      </c>
      <c r="C38" s="26">
        <f t="shared" si="8"/>
        <v>30</v>
      </c>
      <c r="D38" s="22">
        <f t="shared" si="0"/>
        <v>48963.110517610046</v>
      </c>
      <c r="E38" s="22">
        <f t="shared" si="1"/>
        <v>43549.79160888496</v>
      </c>
      <c r="F38" s="22">
        <f t="shared" si="2"/>
        <v>5413.3189087250857</v>
      </c>
      <c r="G38" s="22"/>
      <c r="H38" s="22"/>
      <c r="I38" s="22"/>
      <c r="J38" s="22"/>
      <c r="K38" s="22"/>
      <c r="L38" s="22"/>
      <c r="M38" s="22"/>
      <c r="N38" s="22"/>
      <c r="O38" s="27" t="str">
        <f t="shared" si="6"/>
        <v/>
      </c>
      <c r="P38" s="22"/>
      <c r="Q38" s="22"/>
      <c r="R38" s="22"/>
      <c r="S38" s="24">
        <f t="shared" si="3"/>
        <v>368088.00040875177</v>
      </c>
      <c r="T38" s="64">
        <f t="shared" si="3"/>
        <v>22544.078794923822</v>
      </c>
    </row>
    <row r="39" spans="1:20" x14ac:dyDescent="0.25">
      <c r="A39" s="25">
        <f t="shared" si="4"/>
        <v>18</v>
      </c>
      <c r="B39" s="28">
        <f t="shared" si="7"/>
        <v>45078</v>
      </c>
      <c r="C39" s="26">
        <f t="shared" si="8"/>
        <v>31</v>
      </c>
      <c r="D39" s="22">
        <f t="shared" si="0"/>
        <v>48963.110517610046</v>
      </c>
      <c r="E39" s="22">
        <f t="shared" si="1"/>
        <v>43961.147553151393</v>
      </c>
      <c r="F39" s="22">
        <f t="shared" si="2"/>
        <v>5001.9629644586548</v>
      </c>
      <c r="G39" s="22"/>
      <c r="H39" s="22"/>
      <c r="I39" s="22"/>
      <c r="J39" s="22"/>
      <c r="K39" s="22"/>
      <c r="L39" s="22"/>
      <c r="M39" s="22"/>
      <c r="N39" s="22"/>
      <c r="O39" s="27" t="str">
        <f t="shared" si="6"/>
        <v/>
      </c>
      <c r="P39" s="22"/>
      <c r="Q39" s="22"/>
      <c r="R39" s="22"/>
      <c r="S39" s="24">
        <f t="shared" ref="S39:T46" si="9">IF(S38=0,0,S38-E39)</f>
        <v>324126.85285560036</v>
      </c>
      <c r="T39" s="64">
        <f t="shared" si="9"/>
        <v>17542.115830465169</v>
      </c>
    </row>
    <row r="40" spans="1:20" x14ac:dyDescent="0.25">
      <c r="A40" s="25">
        <f t="shared" si="4"/>
        <v>19</v>
      </c>
      <c r="B40" s="28">
        <f t="shared" si="7"/>
        <v>45108</v>
      </c>
      <c r="C40" s="26">
        <f t="shared" si="8"/>
        <v>30</v>
      </c>
      <c r="D40" s="22">
        <f t="shared" si="0"/>
        <v>48963.110517610039</v>
      </c>
      <c r="E40" s="22">
        <f t="shared" si="1"/>
        <v>44700.620397865161</v>
      </c>
      <c r="F40" s="22">
        <f t="shared" si="2"/>
        <v>4262.4901197448817</v>
      </c>
      <c r="G40" s="22"/>
      <c r="H40" s="22"/>
      <c r="I40" s="22"/>
      <c r="J40" s="22"/>
      <c r="K40" s="22"/>
      <c r="L40" s="22"/>
      <c r="M40" s="22"/>
      <c r="N40" s="22"/>
      <c r="O40" s="27" t="str">
        <f t="shared" si="6"/>
        <v/>
      </c>
      <c r="P40" s="22"/>
      <c r="Q40" s="22"/>
      <c r="R40" s="22"/>
      <c r="S40" s="24">
        <f t="shared" si="9"/>
        <v>279426.23245773523</v>
      </c>
      <c r="T40" s="64">
        <f t="shared" si="9"/>
        <v>13279.625710720287</v>
      </c>
    </row>
    <row r="41" spans="1:20" x14ac:dyDescent="0.25">
      <c r="A41" s="25">
        <f t="shared" si="4"/>
        <v>20</v>
      </c>
      <c r="B41" s="28">
        <f t="shared" si="7"/>
        <v>45139</v>
      </c>
      <c r="C41" s="26">
        <f t="shared" si="8"/>
        <v>31</v>
      </c>
      <c r="D41" s="22">
        <f t="shared" si="0"/>
        <v>48963.110517610046</v>
      </c>
      <c r="E41" s="22">
        <f t="shared" si="1"/>
        <v>45165.975961472053</v>
      </c>
      <c r="F41" s="22">
        <f t="shared" si="2"/>
        <v>3797.1345561379912</v>
      </c>
      <c r="G41" s="22"/>
      <c r="H41" s="22"/>
      <c r="I41" s="22"/>
      <c r="J41" s="22"/>
      <c r="K41" s="22"/>
      <c r="L41" s="22"/>
      <c r="M41" s="22"/>
      <c r="N41" s="22"/>
      <c r="O41" s="27" t="str">
        <f t="shared" si="6"/>
        <v/>
      </c>
      <c r="P41" s="22"/>
      <c r="Q41" s="22"/>
      <c r="R41" s="22"/>
      <c r="S41" s="24">
        <f t="shared" si="9"/>
        <v>234260.25649626317</v>
      </c>
      <c r="T41" s="64">
        <f t="shared" si="9"/>
        <v>9482.4911545822961</v>
      </c>
    </row>
    <row r="42" spans="1:20" x14ac:dyDescent="0.25">
      <c r="A42" s="25">
        <f t="shared" si="4"/>
        <v>21</v>
      </c>
      <c r="B42" s="28">
        <f t="shared" si="7"/>
        <v>45170</v>
      </c>
      <c r="C42" s="26">
        <f t="shared" si="8"/>
        <v>31</v>
      </c>
      <c r="D42" s="22">
        <f t="shared" si="0"/>
        <v>48963.110517610039</v>
      </c>
      <c r="E42" s="22">
        <f t="shared" si="1"/>
        <v>45779.738264948493</v>
      </c>
      <c r="F42" s="22">
        <f t="shared" si="2"/>
        <v>3183.3722526615493</v>
      </c>
      <c r="G42" s="22"/>
      <c r="H42" s="22"/>
      <c r="I42" s="22"/>
      <c r="J42" s="22"/>
      <c r="K42" s="22"/>
      <c r="L42" s="22"/>
      <c r="M42" s="22"/>
      <c r="N42" s="22"/>
      <c r="O42" s="27" t="str">
        <f t="shared" si="6"/>
        <v/>
      </c>
      <c r="P42" s="22"/>
      <c r="Q42" s="22"/>
      <c r="R42" s="22"/>
      <c r="S42" s="24">
        <f t="shared" si="9"/>
        <v>188480.51823131467</v>
      </c>
      <c r="T42" s="64">
        <f t="shared" si="9"/>
        <v>6299.1189019207468</v>
      </c>
    </row>
    <row r="43" spans="1:20" x14ac:dyDescent="0.25">
      <c r="A43" s="25">
        <f t="shared" si="4"/>
        <v>22</v>
      </c>
      <c r="B43" s="28">
        <f t="shared" si="7"/>
        <v>45200</v>
      </c>
      <c r="C43" s="26">
        <f t="shared" si="8"/>
        <v>30</v>
      </c>
      <c r="D43" s="22">
        <f t="shared" si="0"/>
        <v>48963.110517610046</v>
      </c>
      <c r="E43" s="22">
        <f t="shared" si="1"/>
        <v>46484.462606622896</v>
      </c>
      <c r="F43" s="22">
        <f t="shared" si="2"/>
        <v>2478.647910987152</v>
      </c>
      <c r="G43" s="22"/>
      <c r="H43" s="22"/>
      <c r="I43" s="22"/>
      <c r="J43" s="22"/>
      <c r="K43" s="22"/>
      <c r="L43" s="22"/>
      <c r="M43" s="22"/>
      <c r="N43" s="22"/>
      <c r="O43" s="27" t="str">
        <f t="shared" si="6"/>
        <v/>
      </c>
      <c r="P43" s="22"/>
      <c r="Q43" s="22"/>
      <c r="R43" s="22"/>
      <c r="S43" s="24">
        <f t="shared" si="9"/>
        <v>141996.05562469177</v>
      </c>
      <c r="T43" s="64">
        <f t="shared" si="9"/>
        <v>3820.4709909335947</v>
      </c>
    </row>
    <row r="44" spans="1:20" x14ac:dyDescent="0.25">
      <c r="A44" s="25">
        <f t="shared" si="4"/>
        <v>23</v>
      </c>
      <c r="B44" s="28">
        <f t="shared" si="7"/>
        <v>45231</v>
      </c>
      <c r="C44" s="26">
        <f t="shared" si="8"/>
        <v>31</v>
      </c>
      <c r="D44" s="22">
        <f t="shared" si="0"/>
        <v>48963.110517610046</v>
      </c>
      <c r="E44" s="22">
        <f t="shared" si="1"/>
        <v>47033.520282271769</v>
      </c>
      <c r="F44" s="22">
        <f t="shared" si="2"/>
        <v>1929.5902353382771</v>
      </c>
      <c r="G44" s="22"/>
      <c r="H44" s="22"/>
      <c r="I44" s="22"/>
      <c r="J44" s="22"/>
      <c r="K44" s="22"/>
      <c r="L44" s="22"/>
      <c r="M44" s="22"/>
      <c r="N44" s="22"/>
      <c r="O44" s="27" t="str">
        <f t="shared" si="6"/>
        <v/>
      </c>
      <c r="P44" s="22"/>
      <c r="Q44" s="22"/>
      <c r="R44" s="22"/>
      <c r="S44" s="24">
        <f t="shared" si="9"/>
        <v>94962.53534242</v>
      </c>
      <c r="T44" s="64">
        <f t="shared" si="9"/>
        <v>1890.8807555953176</v>
      </c>
    </row>
    <row r="45" spans="1:20" x14ac:dyDescent="0.25">
      <c r="A45" s="25">
        <f t="shared" si="4"/>
        <v>24</v>
      </c>
      <c r="B45" s="28">
        <f t="shared" si="7"/>
        <v>45261</v>
      </c>
      <c r="C45" s="26">
        <f t="shared" si="8"/>
        <v>30</v>
      </c>
      <c r="D45" s="22">
        <f t="shared" si="0"/>
        <v>48963.110517610046</v>
      </c>
      <c r="E45" s="22">
        <f t="shared" si="1"/>
        <v>47714.288135024799</v>
      </c>
      <c r="F45" s="22">
        <f t="shared" si="2"/>
        <v>1248.8223825852494</v>
      </c>
      <c r="G45" s="22"/>
      <c r="H45" s="22"/>
      <c r="I45" s="22"/>
      <c r="J45" s="22"/>
      <c r="K45" s="22"/>
      <c r="L45" s="22"/>
      <c r="M45" s="22"/>
      <c r="N45" s="22"/>
      <c r="O45" s="27" t="str">
        <f t="shared" si="6"/>
        <v/>
      </c>
      <c r="P45" s="22"/>
      <c r="Q45" s="22"/>
      <c r="R45" s="22"/>
      <c r="S45" s="24">
        <f t="shared" si="9"/>
        <v>47248.247207395201</v>
      </c>
      <c r="T45" s="64">
        <f t="shared" si="9"/>
        <v>642.05837301006818</v>
      </c>
    </row>
    <row r="46" spans="1:20" x14ac:dyDescent="0.25">
      <c r="A46" s="25">
        <f t="shared" si="4"/>
        <v>25</v>
      </c>
      <c r="B46" s="28">
        <f>F10</f>
        <v>45291</v>
      </c>
      <c r="C46" s="26">
        <f>B46-B45+1</f>
        <v>31</v>
      </c>
      <c r="D46" s="22">
        <f t="shared" si="0"/>
        <v>47890.305580405286</v>
      </c>
      <c r="E46" s="22">
        <f t="shared" si="1"/>
        <v>47248.247207395201</v>
      </c>
      <c r="F46" s="22">
        <f t="shared" si="2"/>
        <v>642.05837301008273</v>
      </c>
      <c r="G46" s="22"/>
      <c r="H46" s="22"/>
      <c r="I46" s="22"/>
      <c r="J46" s="22"/>
      <c r="K46" s="22"/>
      <c r="L46" s="22"/>
      <c r="M46" s="22"/>
      <c r="N46" s="22"/>
      <c r="O46" s="27" t="str">
        <f t="shared" si="6"/>
        <v/>
      </c>
      <c r="P46" s="22"/>
      <c r="Q46" s="22"/>
      <c r="R46" s="22"/>
      <c r="S46" s="24">
        <f t="shared" si="9"/>
        <v>0</v>
      </c>
      <c r="T46" s="64">
        <f t="shared" si="9"/>
        <v>-1.4551915228366852E-11</v>
      </c>
    </row>
    <row r="47" spans="1:20" s="12" customFormat="1" ht="15.75" thickBot="1" x14ac:dyDescent="0.3">
      <c r="A47" s="29" t="s">
        <v>44</v>
      </c>
      <c r="B47" s="30"/>
      <c r="C47" s="31">
        <f>SUM(C23:C46)</f>
        <v>729</v>
      </c>
      <c r="D47" s="32">
        <f>SUM(D23:D46)</f>
        <v>1174041.8474854368</v>
      </c>
      <c r="E47" s="32">
        <f>SUM(E23:E46)</f>
        <v>999999.99999999977</v>
      </c>
      <c r="F47" s="32">
        <f t="shared" ref="F47:P47" si="10">SUM(F22:F46)</f>
        <v>174041.8474854365</v>
      </c>
      <c r="G47" s="32">
        <f t="shared" si="10"/>
        <v>0</v>
      </c>
      <c r="H47" s="32">
        <f t="shared" si="10"/>
        <v>0</v>
      </c>
      <c r="I47" s="32">
        <f t="shared" si="10"/>
        <v>0</v>
      </c>
      <c r="J47" s="32">
        <f t="shared" si="10"/>
        <v>0</v>
      </c>
      <c r="K47" s="32">
        <f t="shared" si="10"/>
        <v>0</v>
      </c>
      <c r="L47" s="32">
        <f t="shared" si="10"/>
        <v>0</v>
      </c>
      <c r="M47" s="32">
        <f t="shared" si="10"/>
        <v>0</v>
      </c>
      <c r="N47" s="32">
        <f t="shared" si="10"/>
        <v>0</v>
      </c>
      <c r="O47" s="32">
        <f t="shared" si="10"/>
        <v>0</v>
      </c>
      <c r="P47" s="32">
        <f t="shared" si="10"/>
        <v>0</v>
      </c>
      <c r="Q47" s="33">
        <f ca="1">XIRR(OFFSET($D$22,0,0,COUNT(A22:A46),1),OFFSET($B$22,0,0,COUNT(A22:A46),1))*100</f>
        <v>17.177609801292419</v>
      </c>
      <c r="R47" s="32">
        <f>SUM(E47:P47)</f>
        <v>1174041.8474854364</v>
      </c>
      <c r="S47" s="34"/>
    </row>
    <row r="48" spans="1:20" ht="21.75" customHeight="1" x14ac:dyDescent="0.25">
      <c r="A48" s="35"/>
      <c r="B48" s="36"/>
      <c r="C48" s="37"/>
      <c r="D48" s="38"/>
      <c r="E48" s="38"/>
      <c r="F48" s="38"/>
      <c r="G48" s="38"/>
      <c r="H48" s="38"/>
      <c r="I48" s="38"/>
      <c r="J48" s="38"/>
      <c r="K48" s="38"/>
      <c r="L48" s="38"/>
      <c r="M48" s="38"/>
      <c r="N48" s="38"/>
      <c r="O48" s="38"/>
      <c r="P48" s="38"/>
      <c r="Q48" s="39"/>
      <c r="R48" s="39"/>
      <c r="S48" s="39"/>
    </row>
    <row r="49" spans="1:19" s="13" customFormat="1" ht="32.25" customHeight="1" x14ac:dyDescent="0.25">
      <c r="A49" s="80" t="s">
        <v>33</v>
      </c>
      <c r="B49" s="80"/>
      <c r="C49" s="80"/>
      <c r="D49" s="80"/>
      <c r="E49" s="80"/>
      <c r="F49" s="80"/>
      <c r="G49" s="80"/>
      <c r="H49" s="80"/>
      <c r="I49" s="80"/>
      <c r="J49" s="80"/>
      <c r="K49" s="80"/>
      <c r="L49" s="80"/>
      <c r="M49" s="80"/>
      <c r="N49" s="80"/>
      <c r="O49" s="80"/>
      <c r="P49" s="80"/>
      <c r="Q49" s="80"/>
      <c r="R49" s="1">
        <f>SUM(F47:P47)</f>
        <v>174041.8474854365</v>
      </c>
      <c r="S49" s="40"/>
    </row>
    <row r="50" spans="1:19" s="13" customFormat="1" ht="15.75" x14ac:dyDescent="0.25">
      <c r="A50" s="80" t="s">
        <v>23</v>
      </c>
      <c r="B50" s="80"/>
      <c r="C50" s="80"/>
      <c r="D50" s="80"/>
      <c r="E50" s="80"/>
      <c r="F50" s="80"/>
      <c r="G50" s="80"/>
      <c r="H50" s="80"/>
      <c r="I50" s="80"/>
      <c r="J50" s="80"/>
      <c r="K50" s="80"/>
      <c r="L50" s="80"/>
      <c r="M50" s="80"/>
      <c r="N50" s="80"/>
      <c r="O50" s="80"/>
      <c r="P50" s="80"/>
      <c r="Q50" s="80"/>
      <c r="R50" s="1">
        <f>SUM(G47:I47)</f>
        <v>0</v>
      </c>
      <c r="S50" s="40"/>
    </row>
    <row r="51" spans="1:19" s="13" customFormat="1" ht="15.75" x14ac:dyDescent="0.25">
      <c r="A51" s="80" t="s">
        <v>47</v>
      </c>
      <c r="B51" s="80"/>
      <c r="C51" s="80"/>
      <c r="D51" s="80"/>
      <c r="E51" s="80"/>
      <c r="F51" s="80"/>
      <c r="G51" s="80"/>
      <c r="H51" s="80"/>
      <c r="I51" s="80"/>
      <c r="J51" s="80"/>
      <c r="K51" s="80"/>
      <c r="L51" s="80"/>
      <c r="M51" s="80"/>
      <c r="N51" s="80"/>
      <c r="O51" s="80"/>
      <c r="P51" s="80"/>
      <c r="Q51" s="80"/>
      <c r="R51" s="1">
        <f>SUM(J47:K47)</f>
        <v>0</v>
      </c>
      <c r="S51" s="40"/>
    </row>
    <row r="52" spans="1:19" s="13" customFormat="1" ht="15.75" x14ac:dyDescent="0.25">
      <c r="A52" s="80" t="s">
        <v>46</v>
      </c>
      <c r="B52" s="80"/>
      <c r="C52" s="80"/>
      <c r="D52" s="80"/>
      <c r="E52" s="80"/>
      <c r="F52" s="80"/>
      <c r="G52" s="80"/>
      <c r="H52" s="80"/>
      <c r="I52" s="80"/>
      <c r="J52" s="80"/>
      <c r="K52" s="80"/>
      <c r="L52" s="80"/>
      <c r="M52" s="80"/>
      <c r="N52" s="80"/>
      <c r="O52" s="80"/>
      <c r="P52" s="80"/>
      <c r="Q52" s="80"/>
      <c r="R52" s="1">
        <f>SUM(L47:P47)</f>
        <v>0</v>
      </c>
      <c r="S52" s="40"/>
    </row>
    <row r="53" spans="1:19" s="13" customFormat="1" ht="15.75" x14ac:dyDescent="0.25">
      <c r="A53" s="80" t="s">
        <v>48</v>
      </c>
      <c r="B53" s="80"/>
      <c r="C53" s="80"/>
      <c r="D53" s="80"/>
      <c r="E53" s="80"/>
      <c r="F53" s="80"/>
      <c r="G53" s="80"/>
      <c r="H53" s="80"/>
      <c r="I53" s="80"/>
      <c r="J53" s="80"/>
      <c r="K53" s="80"/>
      <c r="L53" s="80"/>
      <c r="M53" s="80"/>
      <c r="N53" s="80"/>
      <c r="O53" s="80"/>
      <c r="P53" s="80"/>
      <c r="Q53" s="80"/>
      <c r="R53" s="1">
        <f>R47</f>
        <v>1174041.8474854364</v>
      </c>
      <c r="S53" s="40"/>
    </row>
    <row r="54" spans="1:19" s="13" customFormat="1" ht="15.75" x14ac:dyDescent="0.25">
      <c r="A54" s="80" t="s">
        <v>49</v>
      </c>
      <c r="B54" s="80"/>
      <c r="C54" s="80"/>
      <c r="D54" s="80"/>
      <c r="E54" s="80"/>
      <c r="F54" s="80"/>
      <c r="G54" s="80"/>
      <c r="H54" s="80"/>
      <c r="I54" s="80"/>
      <c r="J54" s="80"/>
      <c r="K54" s="80"/>
      <c r="L54" s="80"/>
      <c r="M54" s="80"/>
      <c r="N54" s="80"/>
      <c r="O54" s="80"/>
      <c r="P54" s="80"/>
      <c r="Q54" s="80"/>
      <c r="R54" s="2">
        <f ca="1">Q47</f>
        <v>17.177609801292419</v>
      </c>
      <c r="S54" s="40"/>
    </row>
    <row r="55" spans="1:19" s="13" customFormat="1" ht="54.75" customHeight="1" x14ac:dyDescent="0.25">
      <c r="A55" s="81" t="s">
        <v>58</v>
      </c>
      <c r="B55" s="82"/>
      <c r="C55" s="82"/>
      <c r="D55" s="82"/>
      <c r="E55" s="82"/>
      <c r="F55" s="82"/>
      <c r="G55" s="82"/>
      <c r="H55" s="82"/>
      <c r="I55" s="82"/>
      <c r="J55" s="82"/>
      <c r="K55" s="82"/>
      <c r="L55" s="82"/>
      <c r="M55" s="82"/>
      <c r="N55" s="82"/>
      <c r="O55" s="82"/>
      <c r="P55" s="82"/>
      <c r="Q55" s="82"/>
      <c r="R55" s="82"/>
      <c r="S55" s="40"/>
    </row>
    <row r="56" spans="1:19" s="13" customFormat="1" ht="55.5" customHeight="1" x14ac:dyDescent="0.25">
      <c r="A56" s="83" t="s">
        <v>50</v>
      </c>
      <c r="B56" s="84"/>
      <c r="C56" s="84"/>
      <c r="D56" s="84"/>
      <c r="E56" s="84"/>
      <c r="F56" s="84"/>
      <c r="G56" s="84"/>
      <c r="H56" s="84"/>
      <c r="I56" s="84"/>
      <c r="J56" s="84"/>
      <c r="K56" s="84"/>
      <c r="L56" s="84"/>
      <c r="M56" s="84"/>
      <c r="N56" s="84"/>
      <c r="O56" s="84"/>
      <c r="P56" s="84"/>
      <c r="Q56" s="84"/>
      <c r="R56" s="84"/>
      <c r="S56" s="40"/>
    </row>
    <row r="57" spans="1:19" s="13" customFormat="1" ht="57" customHeight="1" x14ac:dyDescent="0.25">
      <c r="A57" s="83" t="s">
        <v>51</v>
      </c>
      <c r="B57" s="84"/>
      <c r="C57" s="84"/>
      <c r="D57" s="84"/>
      <c r="E57" s="84"/>
      <c r="F57" s="84"/>
      <c r="G57" s="84"/>
      <c r="H57" s="84"/>
      <c r="I57" s="84"/>
      <c r="J57" s="84"/>
      <c r="K57" s="84"/>
      <c r="L57" s="84"/>
      <c r="M57" s="84"/>
      <c r="N57" s="84"/>
      <c r="O57" s="84"/>
      <c r="P57" s="84"/>
      <c r="Q57" s="84"/>
      <c r="R57" s="84"/>
      <c r="S57" s="40"/>
    </row>
    <row r="58" spans="1:19" s="13" customFormat="1" ht="30" customHeight="1" x14ac:dyDescent="0.25">
      <c r="A58" s="83" t="s">
        <v>59</v>
      </c>
      <c r="B58" s="84"/>
      <c r="C58" s="84"/>
      <c r="D58" s="84"/>
      <c r="E58" s="84"/>
      <c r="F58" s="84"/>
      <c r="G58" s="84"/>
      <c r="H58" s="84"/>
      <c r="I58" s="84"/>
      <c r="J58" s="84"/>
      <c r="K58" s="84"/>
      <c r="L58" s="84"/>
      <c r="M58" s="84"/>
      <c r="N58" s="84"/>
      <c r="O58" s="84"/>
      <c r="P58" s="84"/>
      <c r="Q58" s="84"/>
      <c r="R58" s="84"/>
      <c r="S58" s="40"/>
    </row>
    <row r="59" spans="1:19" s="13" customFormat="1" ht="11.25" customHeight="1" x14ac:dyDescent="0.25">
      <c r="A59" s="3"/>
      <c r="B59" s="3"/>
      <c r="C59" s="3"/>
      <c r="D59" s="3"/>
      <c r="E59" s="3"/>
      <c r="F59" s="3"/>
      <c r="G59" s="3"/>
      <c r="H59" s="3"/>
      <c r="I59" s="3"/>
      <c r="J59" s="3"/>
      <c r="K59" s="3"/>
      <c r="L59" s="3"/>
      <c r="M59" s="3"/>
      <c r="N59" s="3"/>
      <c r="O59" s="40"/>
      <c r="P59" s="40"/>
      <c r="Q59" s="40"/>
      <c r="R59" s="40"/>
      <c r="S59" s="40"/>
    </row>
    <row r="60" spans="1:19" s="13" customFormat="1" ht="10.5" customHeight="1" x14ac:dyDescent="0.25">
      <c r="A60" s="86" t="s">
        <v>24</v>
      </c>
      <c r="B60" s="86"/>
      <c r="C60" s="87"/>
      <c r="D60" s="87"/>
      <c r="E60" s="87"/>
      <c r="F60" s="87"/>
      <c r="G60" s="4"/>
      <c r="H60" s="85" t="s">
        <v>57</v>
      </c>
      <c r="I60" s="85"/>
      <c r="J60" s="85"/>
      <c r="K60" s="85"/>
      <c r="L60" s="85"/>
      <c r="M60" s="85"/>
      <c r="N60" s="85"/>
      <c r="O60" s="85"/>
      <c r="P60" s="85"/>
      <c r="Q60" s="85"/>
      <c r="R60" s="85"/>
      <c r="S60" s="85"/>
    </row>
    <row r="61" spans="1:19" s="13" customFormat="1" ht="25.5" customHeight="1" x14ac:dyDescent="0.25">
      <c r="A61" s="4"/>
      <c r="B61" s="4"/>
      <c r="C61" s="4"/>
      <c r="D61" s="4"/>
      <c r="E61" s="4"/>
      <c r="F61" s="4"/>
      <c r="G61" s="4"/>
      <c r="H61" s="85"/>
      <c r="I61" s="85"/>
      <c r="J61" s="85"/>
      <c r="K61" s="85"/>
      <c r="L61" s="85"/>
      <c r="M61" s="85"/>
      <c r="N61" s="85"/>
      <c r="O61" s="85"/>
      <c r="P61" s="85"/>
      <c r="Q61" s="85"/>
      <c r="R61" s="85"/>
      <c r="S61" s="85"/>
    </row>
    <row r="62" spans="1:19" s="13" customFormat="1" ht="20.25" customHeight="1" x14ac:dyDescent="0.25">
      <c r="A62" s="77"/>
      <c r="B62" s="77"/>
      <c r="C62" s="78"/>
      <c r="D62" s="78"/>
      <c r="E62" s="78"/>
      <c r="F62" s="78"/>
      <c r="G62" s="4"/>
      <c r="H62" s="77"/>
      <c r="I62" s="77"/>
      <c r="J62" s="78"/>
      <c r="K62" s="78"/>
      <c r="L62" s="78"/>
      <c r="M62" s="78"/>
      <c r="N62" s="4"/>
      <c r="O62" s="41"/>
      <c r="P62" s="41"/>
      <c r="Q62" s="41"/>
      <c r="R62" s="41"/>
      <c r="S62" s="41"/>
    </row>
    <row r="63" spans="1:19" s="13" customFormat="1" ht="15.75" x14ac:dyDescent="0.25">
      <c r="A63" s="77"/>
      <c r="B63" s="77"/>
      <c r="C63" s="79" t="s">
        <v>25</v>
      </c>
      <c r="D63" s="79"/>
      <c r="E63" s="79"/>
      <c r="F63" s="79"/>
      <c r="G63" s="4"/>
      <c r="H63" s="77"/>
      <c r="I63" s="77"/>
      <c r="J63" s="79" t="s">
        <v>25</v>
      </c>
      <c r="K63" s="79"/>
      <c r="L63" s="79"/>
      <c r="M63" s="79"/>
      <c r="N63" s="4"/>
      <c r="O63" s="41"/>
      <c r="P63" s="41"/>
      <c r="Q63" s="41"/>
      <c r="R63" s="41"/>
      <c r="S63" s="41"/>
    </row>
    <row r="64" spans="1:19" s="13" customFormat="1" x14ac:dyDescent="0.25"/>
    <row r="143" spans="17:17" x14ac:dyDescent="0.25">
      <c r="Q143" s="5">
        <f ca="1">XIRR(OFFSET($D$22,0,0,COUNT(A22:A142),1),OFFSET($B$22,0,0,COUNT(A22:A142),1))*100</f>
        <v>17.177609801292419</v>
      </c>
    </row>
  </sheetData>
  <sheetProtection algorithmName="SHA-512" hashValue="uMn2VfpfPWoHTQAurHADmnOCmkh33feuwD+PvzNyoYhX7g0zRdcawnIXtdDvyS4wRoKQaCQ3bm1B3UoE7xyzjg==" saltValue="ee9njdslm4hc+8QyEwJ2aA=="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54:Q54"/>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49:Q49"/>
    <mergeCell ref="A50:Q50"/>
    <mergeCell ref="A51:Q51"/>
    <mergeCell ref="A52:Q52"/>
    <mergeCell ref="A53:Q53"/>
    <mergeCell ref="A55:R55"/>
    <mergeCell ref="A56:R56"/>
    <mergeCell ref="A57:R57"/>
    <mergeCell ref="A58:R58"/>
    <mergeCell ref="A60:B60"/>
    <mergeCell ref="C60:F60"/>
    <mergeCell ref="H60:S61"/>
    <mergeCell ref="A62:B63"/>
    <mergeCell ref="C62:F62"/>
    <mergeCell ref="H62:I63"/>
    <mergeCell ref="J62:M62"/>
    <mergeCell ref="C63:F63"/>
    <mergeCell ref="J63:M63"/>
  </mergeCells>
  <dataValidations count="5">
    <dataValidation type="decimal" allowBlank="1" showInputMessage="1" showErrorMessage="1" error="Значення має бути в діапазоні від 0 до 100 000" sqref="O2:O4 O6:O7 O9:O11 O14" xr:uid="{48566ED4-1EE3-4F2A-A3DE-73C8242BC3E5}">
      <formula1>0</formula1>
      <formula2>100000</formula2>
    </dataValidation>
    <dataValidation type="date" operator="greaterThanOrEqual" allowBlank="1" showInputMessage="1" showErrorMessage="1" sqref="F9" xr:uid="{2AADD589-3494-4050-A88E-691464E79052}">
      <formula1>TODAY()</formula1>
    </dataValidation>
    <dataValidation type="decimal" allowBlank="1" showInputMessage="1" showErrorMessage="1" error="Значення має бути в діапазоні від 1 до 100000000" sqref="F4:F5" xr:uid="{AE0E3917-7589-466F-B101-C60358733BE0}">
      <formula1>1</formula1>
      <formula2>100000000</formula2>
    </dataValidation>
    <dataValidation type="list" allowBlank="1" showInputMessage="1" showErrorMessage="1" sqref="F3" xr:uid="{7D8C7060-C9DB-4A9F-A380-5D2293CE3E92}">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5C8FDF8E-AAEF-4064-923B-732E9F4A6078}">
      <formula1>12</formula1>
      <formula2>120</formula2>
    </dataValidation>
  </dataValidations>
  <pageMargins left="0.23622047244094491" right="0.23622047244094491" top="0.74803149606299213" bottom="0.74803149606299213" header="0.31496062992125984" footer="0.31496062992125984"/>
  <pageSetup paperSize="9" scale="66" fitToHeight="0" orientation="landscape" r:id="rId1"/>
  <headerFooter>
    <oddFooter>&amp;L&amp;"Times New Roman,обычный"&amp;12 дата ____________&amp;Cпозичальник ______________________/_________________/
              підпис                           ПІБ&amp;R&amp;P/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5CD1-3EE8-4598-A9F9-CFAF520C8444}">
  <sheetPr codeName="Лист7">
    <pageSetUpPr fitToPage="1"/>
  </sheetPr>
  <dimension ref="A1:AC143"/>
  <sheetViews>
    <sheetView showZeros="0" view="pageBreakPreview" zoomScale="85" zoomScaleNormal="70" zoomScaleSheetLayoutView="85" workbookViewId="0">
      <selection activeCell="F4" sqref="F4"/>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8.42578125" style="5" customWidth="1"/>
    <col min="7" max="7" width="13.42578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0.7109375" style="5" customWidth="1"/>
    <col min="16" max="16" width="7.5703125" style="5" customWidth="1"/>
    <col min="17" max="17" width="12.5703125" style="5" customWidth="1"/>
    <col min="18" max="18" width="15.5703125" style="5" customWidth="1"/>
    <col min="19" max="19" width="15.140625" style="5" hidden="1" customWidth="1"/>
    <col min="20" max="20" width="10.28515625" style="5" hidden="1" customWidth="1"/>
    <col min="21" max="16384" width="9.140625" style="5"/>
  </cols>
  <sheetData>
    <row r="1" spans="1:29" ht="25.5" customHeight="1" x14ac:dyDescent="0.3">
      <c r="A1" s="75" t="s">
        <v>19</v>
      </c>
      <c r="B1" s="75"/>
      <c r="C1" s="76"/>
      <c r="D1" s="76"/>
      <c r="E1" s="76"/>
      <c r="F1" s="76"/>
      <c r="G1" s="42"/>
      <c r="H1" s="42"/>
      <c r="I1" s="75" t="s">
        <v>63</v>
      </c>
      <c r="J1" s="75"/>
      <c r="K1" s="75"/>
      <c r="L1" s="75"/>
      <c r="M1" s="75"/>
      <c r="N1" s="75"/>
      <c r="O1" s="75"/>
      <c r="P1" s="43"/>
      <c r="Q1" s="43"/>
      <c r="R1" s="43"/>
      <c r="S1" s="43"/>
      <c r="T1" s="107"/>
      <c r="U1" s="107"/>
      <c r="V1" s="107"/>
      <c r="W1" s="107"/>
      <c r="X1" s="107"/>
      <c r="Y1" s="107"/>
      <c r="Z1" s="6"/>
      <c r="AA1" s="6"/>
      <c r="AB1" s="6"/>
      <c r="AC1" s="6"/>
    </row>
    <row r="2" spans="1:29" ht="20.25" customHeight="1" x14ac:dyDescent="0.3">
      <c r="A2" s="75"/>
      <c r="B2" s="75"/>
      <c r="C2" s="76"/>
      <c r="D2" s="76"/>
      <c r="E2" s="76"/>
      <c r="F2" s="76"/>
      <c r="G2" s="42"/>
      <c r="H2" s="42"/>
      <c r="I2" s="73" t="s">
        <v>55</v>
      </c>
      <c r="J2" s="73"/>
      <c r="K2" s="73"/>
      <c r="L2" s="73"/>
      <c r="M2" s="73"/>
      <c r="N2" s="73"/>
      <c r="O2" s="61"/>
      <c r="P2" s="43"/>
      <c r="Q2" s="43"/>
      <c r="R2" s="43"/>
      <c r="S2" s="43"/>
      <c r="T2" s="98"/>
      <c r="U2" s="98"/>
      <c r="V2" s="98"/>
      <c r="W2" s="98"/>
      <c r="X2" s="98"/>
      <c r="Y2" s="7"/>
      <c r="Z2" s="6"/>
      <c r="AA2" s="6"/>
      <c r="AB2" s="6"/>
      <c r="AC2" s="6"/>
    </row>
    <row r="3" spans="1:29" ht="18.75" customHeight="1" x14ac:dyDescent="0.3">
      <c r="A3" s="73" t="s">
        <v>36</v>
      </c>
      <c r="B3" s="73"/>
      <c r="C3" s="73"/>
      <c r="D3" s="73"/>
      <c r="E3" s="73"/>
      <c r="F3" s="62" t="s">
        <v>27</v>
      </c>
      <c r="G3" s="44"/>
      <c r="H3" s="42"/>
      <c r="I3" s="73" t="s">
        <v>54</v>
      </c>
      <c r="J3" s="73"/>
      <c r="K3" s="73"/>
      <c r="L3" s="73"/>
      <c r="M3" s="73"/>
      <c r="N3" s="73"/>
      <c r="O3" s="61"/>
      <c r="P3" s="43"/>
      <c r="Q3" s="43"/>
      <c r="R3" s="43"/>
      <c r="S3" s="43"/>
      <c r="T3" s="98"/>
      <c r="U3" s="98"/>
      <c r="V3" s="98"/>
      <c r="W3" s="98"/>
      <c r="X3" s="98"/>
      <c r="Y3" s="7"/>
      <c r="Z3" s="6"/>
      <c r="AA3" s="6"/>
      <c r="AB3" s="6"/>
      <c r="AC3" s="6"/>
    </row>
    <row r="4" spans="1:29" ht="15.75" customHeight="1" x14ac:dyDescent="0.3">
      <c r="A4" s="73" t="s">
        <v>28</v>
      </c>
      <c r="B4" s="73"/>
      <c r="C4" s="73"/>
      <c r="D4" s="73"/>
      <c r="E4" s="73"/>
      <c r="F4" s="55">
        <v>2000000</v>
      </c>
      <c r="G4" s="45" t="s">
        <v>27</v>
      </c>
      <c r="H4" s="42"/>
      <c r="I4" s="73" t="s">
        <v>56</v>
      </c>
      <c r="J4" s="73"/>
      <c r="K4" s="73"/>
      <c r="L4" s="73"/>
      <c r="M4" s="73"/>
      <c r="N4" s="73"/>
      <c r="O4" s="61"/>
      <c r="P4" s="43"/>
      <c r="Q4" s="43"/>
      <c r="R4" s="43"/>
      <c r="S4" s="43"/>
      <c r="T4" s="98"/>
      <c r="U4" s="98"/>
      <c r="V4" s="98"/>
      <c r="W4" s="98"/>
      <c r="X4" s="98"/>
      <c r="Y4" s="7"/>
      <c r="Z4" s="6"/>
      <c r="AA4" s="6"/>
      <c r="AB4" s="6"/>
      <c r="AC4" s="6"/>
    </row>
    <row r="5" spans="1:29" ht="35.25" customHeight="1" x14ac:dyDescent="0.3">
      <c r="A5" s="73" t="s">
        <v>22</v>
      </c>
      <c r="B5" s="73"/>
      <c r="C5" s="73"/>
      <c r="D5" s="73"/>
      <c r="E5" s="73"/>
      <c r="F5" s="68">
        <v>1000000</v>
      </c>
      <c r="G5" s="45" t="s">
        <v>26</v>
      </c>
      <c r="H5" s="42"/>
      <c r="I5" s="74" t="s">
        <v>64</v>
      </c>
      <c r="J5" s="74"/>
      <c r="K5" s="74"/>
      <c r="L5" s="74"/>
      <c r="M5" s="74"/>
      <c r="N5" s="74"/>
      <c r="O5" s="74"/>
      <c r="P5" s="43"/>
      <c r="Q5" s="43"/>
      <c r="R5" s="43"/>
      <c r="S5" s="43"/>
      <c r="T5" s="108"/>
      <c r="U5" s="108"/>
      <c r="V5" s="108"/>
      <c r="W5" s="108"/>
      <c r="X5" s="108"/>
      <c r="Y5" s="108"/>
      <c r="Z5" s="6"/>
      <c r="AA5" s="6"/>
      <c r="AB5" s="6"/>
      <c r="AC5" s="6"/>
    </row>
    <row r="6" spans="1:29" ht="15.75" customHeight="1" x14ac:dyDescent="0.3">
      <c r="A6" s="73" t="s">
        <v>20</v>
      </c>
      <c r="B6" s="73"/>
      <c r="C6" s="73"/>
      <c r="D6" s="73"/>
      <c r="E6" s="73"/>
      <c r="F6" s="110">
        <v>12</v>
      </c>
      <c r="G6" s="66"/>
      <c r="H6" s="42"/>
      <c r="I6" s="73" t="s">
        <v>53</v>
      </c>
      <c r="J6" s="73"/>
      <c r="K6" s="73"/>
      <c r="L6" s="73"/>
      <c r="M6" s="73"/>
      <c r="N6" s="73"/>
      <c r="O6" s="58"/>
      <c r="P6" s="43"/>
      <c r="Q6" s="43"/>
      <c r="R6" s="43"/>
      <c r="S6" s="43"/>
      <c r="T6" s="98"/>
      <c r="U6" s="98"/>
      <c r="V6" s="98"/>
      <c r="W6" s="98"/>
      <c r="X6" s="98"/>
      <c r="Y6" s="67"/>
      <c r="Z6" s="6"/>
      <c r="AA6" s="6"/>
      <c r="AB6" s="6"/>
      <c r="AC6" s="6"/>
    </row>
    <row r="7" spans="1:29" ht="15.75" customHeight="1" x14ac:dyDescent="0.3">
      <c r="A7" s="73" t="s">
        <v>21</v>
      </c>
      <c r="B7" s="73"/>
      <c r="C7" s="73"/>
      <c r="D7" s="73"/>
      <c r="E7" s="73"/>
      <c r="F7" s="56">
        <v>0.16</v>
      </c>
      <c r="G7" s="44"/>
      <c r="H7" s="42"/>
      <c r="I7" s="73" t="s">
        <v>62</v>
      </c>
      <c r="J7" s="73"/>
      <c r="K7" s="73"/>
      <c r="L7" s="73"/>
      <c r="M7" s="73"/>
      <c r="N7" s="73"/>
      <c r="O7" s="58"/>
      <c r="P7" s="43"/>
      <c r="Q7" s="43"/>
      <c r="R7" s="43"/>
      <c r="S7" s="43"/>
      <c r="T7" s="98"/>
      <c r="U7" s="98"/>
      <c r="V7" s="98"/>
      <c r="W7" s="98"/>
      <c r="X7" s="98"/>
      <c r="Y7" s="67"/>
      <c r="Z7" s="6"/>
      <c r="AA7" s="6"/>
      <c r="AB7" s="6"/>
      <c r="AC7" s="6"/>
    </row>
    <row r="8" spans="1:29" ht="42" customHeight="1" x14ac:dyDescent="0.3">
      <c r="A8" s="73"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3"/>
      <c r="C8" s="73"/>
      <c r="D8" s="73"/>
      <c r="E8" s="73"/>
      <c r="F8" s="46">
        <f>IF(F3=G4,PMT((F7/F12*F13),F6,-F5),F5/F6)</f>
        <v>90730.857859207987</v>
      </c>
      <c r="G8" s="44"/>
      <c r="H8" s="42"/>
      <c r="I8" s="75" t="s">
        <v>65</v>
      </c>
      <c r="J8" s="75"/>
      <c r="K8" s="75"/>
      <c r="L8" s="75"/>
      <c r="M8" s="75"/>
      <c r="N8" s="75"/>
      <c r="O8" s="75"/>
      <c r="P8" s="43"/>
      <c r="Q8" s="43"/>
      <c r="R8" s="43"/>
      <c r="S8" s="43"/>
      <c r="T8" s="107"/>
      <c r="U8" s="107"/>
      <c r="V8" s="107"/>
      <c r="W8" s="107"/>
      <c r="X8" s="107"/>
      <c r="Y8" s="107"/>
      <c r="Z8" s="6"/>
      <c r="AA8" s="6"/>
      <c r="AB8" s="6"/>
      <c r="AC8" s="6"/>
    </row>
    <row r="9" spans="1:29" ht="18.75" customHeight="1" x14ac:dyDescent="0.3">
      <c r="A9" s="73" t="s">
        <v>29</v>
      </c>
      <c r="B9" s="73"/>
      <c r="C9" s="73"/>
      <c r="D9" s="73"/>
      <c r="E9" s="73"/>
      <c r="F9" s="57">
        <v>44562</v>
      </c>
      <c r="G9" s="47"/>
      <c r="H9" s="109"/>
      <c r="I9" s="99" t="s">
        <v>37</v>
      </c>
      <c r="J9" s="99"/>
      <c r="K9" s="99"/>
      <c r="L9" s="99"/>
      <c r="M9" s="99"/>
      <c r="N9" s="99"/>
      <c r="O9" s="60"/>
      <c r="P9" s="43"/>
      <c r="Q9" s="43"/>
      <c r="R9" s="43"/>
      <c r="S9" s="43"/>
      <c r="T9" s="98"/>
      <c r="U9" s="98"/>
      <c r="V9" s="98"/>
      <c r="W9" s="98"/>
      <c r="X9" s="98"/>
      <c r="Y9" s="8"/>
      <c r="Z9" s="6"/>
      <c r="AA9" s="6"/>
      <c r="AB9" s="6"/>
      <c r="AC9" s="6"/>
    </row>
    <row r="10" spans="1:29" ht="15.75" customHeight="1" x14ac:dyDescent="0.3">
      <c r="A10" s="73" t="s">
        <v>30</v>
      </c>
      <c r="B10" s="73"/>
      <c r="C10" s="73"/>
      <c r="D10" s="73"/>
      <c r="E10" s="73"/>
      <c r="F10" s="48">
        <f>EDATE(F9,F6)-1</f>
        <v>44926</v>
      </c>
      <c r="G10" s="47"/>
      <c r="H10" s="42"/>
      <c r="I10" s="99" t="s">
        <v>38</v>
      </c>
      <c r="J10" s="99"/>
      <c r="K10" s="99"/>
      <c r="L10" s="99"/>
      <c r="M10" s="99"/>
      <c r="N10" s="99"/>
      <c r="O10" s="60"/>
      <c r="P10" s="43"/>
      <c r="Q10" s="43"/>
      <c r="R10" s="43"/>
      <c r="S10" s="43"/>
      <c r="T10" s="98"/>
      <c r="U10" s="98"/>
      <c r="V10" s="98"/>
      <c r="W10" s="98"/>
      <c r="X10" s="98"/>
      <c r="Y10" s="8"/>
      <c r="Z10" s="6"/>
      <c r="AA10" s="6"/>
      <c r="AB10" s="6"/>
      <c r="AC10" s="6"/>
    </row>
    <row r="11" spans="1:29" ht="15.75" customHeight="1" x14ac:dyDescent="0.3">
      <c r="A11" s="73" t="s">
        <v>31</v>
      </c>
      <c r="B11" s="73"/>
      <c r="C11" s="73"/>
      <c r="D11" s="73"/>
      <c r="E11" s="73"/>
      <c r="F11" s="49">
        <f>F10-F9</f>
        <v>364</v>
      </c>
      <c r="G11" s="47"/>
      <c r="H11" s="65"/>
      <c r="I11" s="99" t="s">
        <v>52</v>
      </c>
      <c r="J11" s="99"/>
      <c r="K11" s="99"/>
      <c r="L11" s="99"/>
      <c r="M11" s="99"/>
      <c r="N11" s="99"/>
      <c r="O11" s="60"/>
      <c r="P11" s="43"/>
      <c r="Q11" s="50"/>
      <c r="R11" s="50"/>
      <c r="S11" s="43"/>
      <c r="T11" s="98"/>
      <c r="U11" s="98"/>
      <c r="V11" s="98"/>
      <c r="W11" s="98"/>
      <c r="X11" s="98"/>
      <c r="Y11" s="9"/>
      <c r="Z11" s="6"/>
      <c r="AA11" s="6"/>
      <c r="AB11" s="6"/>
      <c r="AC11" s="6"/>
    </row>
    <row r="12" spans="1:29" ht="49.5" customHeight="1" x14ac:dyDescent="0.3">
      <c r="A12" s="70" t="s">
        <v>34</v>
      </c>
      <c r="B12" s="71"/>
      <c r="C12" s="71"/>
      <c r="D12" s="71"/>
      <c r="E12" s="72"/>
      <c r="F12" s="49">
        <f>(F11+1)/F6*12</f>
        <v>365</v>
      </c>
      <c r="G12" s="47"/>
      <c r="H12" s="42"/>
      <c r="I12" s="99" t="s">
        <v>42</v>
      </c>
      <c r="J12" s="99"/>
      <c r="K12" s="99"/>
      <c r="L12" s="99"/>
      <c r="M12" s="99"/>
      <c r="N12" s="99"/>
      <c r="O12" s="59"/>
      <c r="P12" s="43"/>
      <c r="Q12" s="50"/>
      <c r="R12" s="50"/>
      <c r="S12" s="43"/>
      <c r="T12" s="98"/>
      <c r="U12" s="98"/>
      <c r="V12" s="98"/>
      <c r="W12" s="98"/>
      <c r="X12" s="98"/>
      <c r="Y12" s="10"/>
      <c r="Z12" s="6"/>
      <c r="AA12" s="6"/>
      <c r="AB12" s="6"/>
      <c r="AC12" s="6"/>
    </row>
    <row r="13" spans="1:29" ht="39" customHeight="1" x14ac:dyDescent="0.3">
      <c r="A13" s="73" t="s">
        <v>35</v>
      </c>
      <c r="B13" s="73"/>
      <c r="C13" s="73"/>
      <c r="D13" s="73"/>
      <c r="E13" s="73"/>
      <c r="F13" s="52">
        <f>(F11+1)/F6</f>
        <v>30.416666666666668</v>
      </c>
      <c r="G13" s="69"/>
      <c r="H13" s="42"/>
      <c r="I13" s="99" t="s">
        <v>43</v>
      </c>
      <c r="J13" s="99"/>
      <c r="K13" s="99"/>
      <c r="L13" s="99"/>
      <c r="M13" s="99"/>
      <c r="N13" s="99"/>
      <c r="O13" s="59"/>
      <c r="P13" s="51"/>
      <c r="Q13" s="50"/>
      <c r="R13" s="50"/>
      <c r="S13" s="43"/>
      <c r="T13" s="98"/>
      <c r="U13" s="98"/>
      <c r="V13" s="98"/>
      <c r="W13" s="98"/>
      <c r="X13" s="98"/>
      <c r="Y13" s="10"/>
      <c r="Z13" s="6"/>
      <c r="AA13" s="6"/>
      <c r="AB13" s="6"/>
      <c r="AC13" s="6"/>
    </row>
    <row r="14" spans="1:29" ht="18" customHeight="1" x14ac:dyDescent="0.3">
      <c r="G14" s="47"/>
      <c r="H14" s="42"/>
      <c r="I14" s="99" t="s">
        <v>61</v>
      </c>
      <c r="J14" s="99"/>
      <c r="K14" s="99"/>
      <c r="L14" s="99"/>
      <c r="M14" s="99"/>
      <c r="N14" s="99"/>
      <c r="O14" s="58"/>
      <c r="P14" s="43"/>
      <c r="Q14" s="50"/>
      <c r="R14" s="50"/>
      <c r="S14" s="43"/>
      <c r="T14" s="98"/>
      <c r="U14" s="98"/>
      <c r="V14" s="98"/>
      <c r="W14" s="98"/>
      <c r="X14" s="98"/>
      <c r="Y14" s="67"/>
      <c r="Z14" s="6"/>
      <c r="AA14" s="6"/>
      <c r="AB14" s="6"/>
      <c r="AC14" s="6"/>
    </row>
    <row r="15" spans="1:29" ht="15.75" customHeight="1" x14ac:dyDescent="0.3">
      <c r="A15" s="42"/>
      <c r="B15" s="42"/>
      <c r="C15" s="42"/>
      <c r="D15" s="42"/>
      <c r="E15" s="42"/>
      <c r="F15" s="47"/>
      <c r="G15" s="53"/>
      <c r="H15" s="53"/>
      <c r="I15" s="53"/>
      <c r="J15" s="53"/>
      <c r="K15" s="53"/>
      <c r="L15" s="54"/>
      <c r="M15" s="53"/>
      <c r="N15" s="51"/>
      <c r="O15" s="53"/>
      <c r="P15" s="53"/>
      <c r="Q15" s="53"/>
      <c r="R15" s="53"/>
      <c r="S15" s="53"/>
      <c r="T15" s="6"/>
      <c r="U15" s="6"/>
      <c r="V15" s="6"/>
      <c r="W15" s="6"/>
      <c r="X15" s="6"/>
      <c r="Y15" s="6"/>
      <c r="Z15" s="6"/>
      <c r="AA15" s="6"/>
      <c r="AB15" s="6"/>
      <c r="AC15" s="6"/>
    </row>
    <row r="16" spans="1:29" ht="21" customHeight="1" thickBot="1" x14ac:dyDescent="0.4">
      <c r="A16" s="88" t="s">
        <v>16</v>
      </c>
      <c r="B16" s="88"/>
      <c r="C16" s="88"/>
      <c r="D16" s="88"/>
      <c r="E16" s="88"/>
      <c r="F16" s="88"/>
      <c r="G16" s="88"/>
      <c r="H16" s="88"/>
      <c r="I16" s="88"/>
      <c r="J16" s="88"/>
      <c r="K16" s="88"/>
      <c r="L16" s="88"/>
      <c r="M16" s="88"/>
      <c r="N16" s="88"/>
      <c r="O16" s="88"/>
      <c r="P16" s="88"/>
      <c r="Q16" s="88"/>
      <c r="R16" s="88"/>
      <c r="S16" s="88"/>
    </row>
    <row r="17" spans="1:20" ht="15.75" customHeight="1" x14ac:dyDescent="0.25">
      <c r="A17" s="92" t="s">
        <v>17</v>
      </c>
      <c r="B17" s="89" t="s">
        <v>0</v>
      </c>
      <c r="C17" s="89" t="s">
        <v>32</v>
      </c>
      <c r="D17" s="89" t="s">
        <v>1</v>
      </c>
      <c r="E17" s="104" t="s">
        <v>2</v>
      </c>
      <c r="F17" s="105"/>
      <c r="G17" s="105"/>
      <c r="H17" s="105"/>
      <c r="I17" s="105"/>
      <c r="J17" s="105"/>
      <c r="K17" s="105"/>
      <c r="L17" s="105"/>
      <c r="M17" s="105"/>
      <c r="N17" s="105"/>
      <c r="O17" s="105"/>
      <c r="P17" s="106"/>
      <c r="Q17" s="89" t="s">
        <v>3</v>
      </c>
      <c r="R17" s="89" t="s">
        <v>4</v>
      </c>
      <c r="S17" s="100" t="s">
        <v>60</v>
      </c>
      <c r="T17" s="100" t="s">
        <v>66</v>
      </c>
    </row>
    <row r="18" spans="1:20" ht="18.75" customHeight="1" x14ac:dyDescent="0.25">
      <c r="A18" s="93"/>
      <c r="B18" s="90"/>
      <c r="C18" s="90"/>
      <c r="D18" s="90"/>
      <c r="E18" s="103" t="s">
        <v>40</v>
      </c>
      <c r="F18" s="103" t="s">
        <v>41</v>
      </c>
      <c r="G18" s="95" t="s">
        <v>39</v>
      </c>
      <c r="H18" s="96"/>
      <c r="I18" s="96"/>
      <c r="J18" s="96"/>
      <c r="K18" s="96"/>
      <c r="L18" s="96"/>
      <c r="M18" s="96"/>
      <c r="N18" s="96"/>
      <c r="O18" s="96"/>
      <c r="P18" s="97"/>
      <c r="Q18" s="90"/>
      <c r="R18" s="90"/>
      <c r="S18" s="101"/>
      <c r="T18" s="101"/>
    </row>
    <row r="19" spans="1:20" ht="46.5" customHeight="1" x14ac:dyDescent="0.25">
      <c r="A19" s="93"/>
      <c r="B19" s="90"/>
      <c r="C19" s="90"/>
      <c r="D19" s="90"/>
      <c r="E19" s="90"/>
      <c r="F19" s="90"/>
      <c r="G19" s="95" t="s">
        <v>5</v>
      </c>
      <c r="H19" s="96"/>
      <c r="I19" s="96"/>
      <c r="J19" s="95" t="s">
        <v>18</v>
      </c>
      <c r="K19" s="97"/>
      <c r="L19" s="95" t="s">
        <v>6</v>
      </c>
      <c r="M19" s="96"/>
      <c r="N19" s="96"/>
      <c r="O19" s="96"/>
      <c r="P19" s="97"/>
      <c r="Q19" s="90"/>
      <c r="R19" s="90"/>
      <c r="S19" s="101"/>
      <c r="T19" s="101"/>
    </row>
    <row r="20" spans="1:20" ht="111" customHeight="1" x14ac:dyDescent="0.25">
      <c r="A20" s="94"/>
      <c r="B20" s="91"/>
      <c r="C20" s="91"/>
      <c r="D20" s="91"/>
      <c r="E20" s="91"/>
      <c r="F20" s="91"/>
      <c r="G20" s="14" t="s">
        <v>7</v>
      </c>
      <c r="H20" s="14" t="s">
        <v>9</v>
      </c>
      <c r="I20" s="14" t="s">
        <v>45</v>
      </c>
      <c r="J20" s="14" t="s">
        <v>10</v>
      </c>
      <c r="K20" s="14" t="s">
        <v>11</v>
      </c>
      <c r="L20" s="14" t="s">
        <v>8</v>
      </c>
      <c r="M20" s="14" t="s">
        <v>12</v>
      </c>
      <c r="N20" s="14" t="s">
        <v>13</v>
      </c>
      <c r="O20" s="14" t="s">
        <v>14</v>
      </c>
      <c r="P20" s="14" t="s">
        <v>15</v>
      </c>
      <c r="Q20" s="91"/>
      <c r="R20" s="91"/>
      <c r="S20" s="102"/>
      <c r="T20" s="102"/>
    </row>
    <row r="21" spans="1:20" ht="18.75" customHeight="1" x14ac:dyDescent="0.25">
      <c r="A21" s="15">
        <v>1</v>
      </c>
      <c r="B21" s="16">
        <v>2</v>
      </c>
      <c r="C21" s="16">
        <v>3</v>
      </c>
      <c r="D21" s="16">
        <v>4</v>
      </c>
      <c r="E21" s="16">
        <v>5</v>
      </c>
      <c r="F21" s="16">
        <v>6</v>
      </c>
      <c r="G21" s="16">
        <v>7</v>
      </c>
      <c r="H21" s="16">
        <v>8</v>
      </c>
      <c r="I21" s="16">
        <v>9</v>
      </c>
      <c r="J21" s="16">
        <v>10</v>
      </c>
      <c r="K21" s="16">
        <v>11</v>
      </c>
      <c r="L21" s="16">
        <v>12</v>
      </c>
      <c r="M21" s="16">
        <v>13</v>
      </c>
      <c r="N21" s="16">
        <v>14</v>
      </c>
      <c r="O21" s="16">
        <v>15</v>
      </c>
      <c r="P21" s="16">
        <v>16</v>
      </c>
      <c r="Q21" s="16">
        <v>17</v>
      </c>
      <c r="R21" s="16">
        <v>18</v>
      </c>
      <c r="S21" s="17"/>
    </row>
    <row r="22" spans="1:20" ht="18.75" customHeight="1" x14ac:dyDescent="0.25">
      <c r="A22" s="18">
        <f>IF(B21="","",COUNTA($B22:B$22))</f>
        <v>1</v>
      </c>
      <c r="B22" s="19">
        <f>F9</f>
        <v>44562</v>
      </c>
      <c r="C22" s="20"/>
      <c r="D22" s="21">
        <f>-F5+SUM(G22:P22)</f>
        <v>-1000000</v>
      </c>
      <c r="E22" s="22">
        <f>F5</f>
        <v>1000000</v>
      </c>
      <c r="F22" s="22"/>
      <c r="G22" s="22">
        <f>O2</f>
        <v>0</v>
      </c>
      <c r="H22" s="22">
        <f>O3</f>
        <v>0</v>
      </c>
      <c r="I22" s="22">
        <f>O4</f>
        <v>0</v>
      </c>
      <c r="J22" s="22">
        <f>O6</f>
        <v>0</v>
      </c>
      <c r="K22" s="22">
        <f>O7</f>
        <v>0</v>
      </c>
      <c r="L22" s="22">
        <f>O11</f>
        <v>0</v>
      </c>
      <c r="M22" s="22">
        <f>O9</f>
        <v>0</v>
      </c>
      <c r="N22" s="22">
        <f>O10</f>
        <v>0</v>
      </c>
      <c r="O22" s="22">
        <f>$O$12*S22+$O$13*$F$4</f>
        <v>0</v>
      </c>
      <c r="P22" s="22">
        <f>O14</f>
        <v>0</v>
      </c>
      <c r="Q22" s="23"/>
      <c r="R22" s="22"/>
      <c r="S22" s="24">
        <f>F5</f>
        <v>1000000</v>
      </c>
    </row>
    <row r="23" spans="1:20" s="11" customFormat="1" ht="18.75" customHeight="1" x14ac:dyDescent="0.25">
      <c r="A23" s="25">
        <f>IF(S22&gt;0,A22+1,0)</f>
        <v>2</v>
      </c>
      <c r="B23" s="28">
        <f>IF(EOMONTH(F9,0)=$F$9,EOMONTH(B22,1),IF(EOMONTH(B22,0)=F9,EOMONTH(B22,1),EDATE(B22,1)))</f>
        <v>44593</v>
      </c>
      <c r="C23" s="26">
        <f>IF(S22=0,0,IF(B23=$F$10,$F$10-EOMONTH(B22,-1),B23-B22))-1</f>
        <v>30</v>
      </c>
      <c r="D23" s="22">
        <f t="shared" ref="D23:D34" si="0">IF(S22=0,0,SUM(E23:P23))</f>
        <v>90730.857859207987</v>
      </c>
      <c r="E23" s="22">
        <f t="shared" ref="E23:E34" si="1">IF(S22=0,0,(IF($F$3=$G$4,IF(B23=$F$10,S22,(IF(A23="","",$F$8-F23))),IF(B23=$F$10,S22,(IF(A23="","",$F$5/$F$6))))))</f>
        <v>77580.172927701133</v>
      </c>
      <c r="F23" s="27">
        <f t="shared" ref="F23:F34" si="2">IF(A23="","",S22*C23*$F$7/$F$12)</f>
        <v>13150.684931506848</v>
      </c>
      <c r="G23" s="27"/>
      <c r="H23" s="27"/>
      <c r="I23" s="27"/>
      <c r="J23" s="27"/>
      <c r="K23" s="27"/>
      <c r="L23" s="27"/>
      <c r="M23" s="27"/>
      <c r="N23" s="27"/>
      <c r="O23" s="27" t="str">
        <f>IF(A23&lt;$F$6,(IF(MOD(A23,12)=0,$O$12*S23+$O$13*$F$4,"")),"")</f>
        <v/>
      </c>
      <c r="P23" s="27"/>
      <c r="Q23" s="27"/>
      <c r="R23" s="27"/>
      <c r="S23" s="24">
        <f t="shared" ref="S23:T34" si="3">IF(S22=0,0,S22-E23)</f>
        <v>922419.82707229885</v>
      </c>
      <c r="T23" s="63">
        <f>F35-F23</f>
        <v>74704.908070268037</v>
      </c>
    </row>
    <row r="24" spans="1:20" ht="18.75" customHeight="1" x14ac:dyDescent="0.25">
      <c r="A24" s="25">
        <f t="shared" ref="A24:A34" si="4">IF(S23&gt;0,A23+1,0)</f>
        <v>3</v>
      </c>
      <c r="B24" s="28">
        <f>IF(EOMONTH(B23,0)=EDATE(B23,0),EOMONTH(B23,1),IF(EOMONTH(B23,0)=$F$10,EOMONTH(B23,1),EDATE(B23,1)))</f>
        <v>44621</v>
      </c>
      <c r="C24" s="26">
        <f t="shared" ref="C24:C33" si="5">IF(S23=0,0,IF(B24=$F$10,$F$10-EOMONTH(B23,-1),B24-B23))</f>
        <v>28</v>
      </c>
      <c r="D24" s="22">
        <f t="shared" si="0"/>
        <v>90730.857859207987</v>
      </c>
      <c r="E24" s="22">
        <f t="shared" si="1"/>
        <v>79409.102173498672</v>
      </c>
      <c r="F24" s="22">
        <f t="shared" si="2"/>
        <v>11321.755685709311</v>
      </c>
      <c r="G24" s="22"/>
      <c r="H24" s="22"/>
      <c r="I24" s="22"/>
      <c r="J24" s="22"/>
      <c r="K24" s="22"/>
      <c r="L24" s="22"/>
      <c r="M24" s="22"/>
      <c r="N24" s="22"/>
      <c r="O24" s="27" t="str">
        <f t="shared" ref="O24:O34" si="6">IF(A24&lt;$F$6,(IF(MOD(A24,12)=0,$O$12*S24+$O$13*$F$4,"")),"")</f>
        <v/>
      </c>
      <c r="P24" s="22"/>
      <c r="Q24" s="22"/>
      <c r="R24" s="22"/>
      <c r="S24" s="24">
        <f t="shared" si="3"/>
        <v>843010.72489880014</v>
      </c>
      <c r="T24" s="64">
        <f>IF(T23=0,0,T23-F24)</f>
        <v>63383.152384558722</v>
      </c>
    </row>
    <row r="25" spans="1:20" ht="18.75" customHeight="1" x14ac:dyDescent="0.25">
      <c r="A25" s="25">
        <f t="shared" si="4"/>
        <v>4</v>
      </c>
      <c r="B25" s="28">
        <f t="shared" ref="B25:B33" si="7">IF(EOMONTH(B24,0)=EDATE(B24,0),EOMONTH(B24,1),IF(EOMONTH(B24,0)=$F$10,EOMONTH(B24,1),EDATE(B24,1)))</f>
        <v>44652</v>
      </c>
      <c r="C25" s="26">
        <f t="shared" si="5"/>
        <v>31</v>
      </c>
      <c r="D25" s="22">
        <f t="shared" si="0"/>
        <v>90730.857859207987</v>
      </c>
      <c r="E25" s="22">
        <f t="shared" si="1"/>
        <v>79275.150474281822</v>
      </c>
      <c r="F25" s="22">
        <f t="shared" si="2"/>
        <v>11455.707384926161</v>
      </c>
      <c r="G25" s="22"/>
      <c r="H25" s="22"/>
      <c r="I25" s="22"/>
      <c r="J25" s="22"/>
      <c r="K25" s="22"/>
      <c r="L25" s="22"/>
      <c r="M25" s="22"/>
      <c r="N25" s="22"/>
      <c r="O25" s="27" t="str">
        <f t="shared" si="6"/>
        <v/>
      </c>
      <c r="P25" s="22"/>
      <c r="Q25" s="22"/>
      <c r="R25" s="22"/>
      <c r="S25" s="24">
        <f t="shared" si="3"/>
        <v>763735.57442451827</v>
      </c>
      <c r="T25" s="64">
        <f t="shared" si="3"/>
        <v>51927.444999632557</v>
      </c>
    </row>
    <row r="26" spans="1:20" x14ac:dyDescent="0.25">
      <c r="A26" s="25">
        <f t="shared" si="4"/>
        <v>5</v>
      </c>
      <c r="B26" s="28">
        <f t="shared" si="7"/>
        <v>44682</v>
      </c>
      <c r="C26" s="26">
        <f t="shared" si="5"/>
        <v>30</v>
      </c>
      <c r="D26" s="22">
        <f t="shared" si="0"/>
        <v>90730.857859207987</v>
      </c>
      <c r="E26" s="22">
        <f t="shared" si="1"/>
        <v>80687.211948967743</v>
      </c>
      <c r="F26" s="22">
        <f t="shared" si="2"/>
        <v>10043.64591024024</v>
      </c>
      <c r="G26" s="22"/>
      <c r="H26" s="22"/>
      <c r="I26" s="22"/>
      <c r="J26" s="22"/>
      <c r="K26" s="22"/>
      <c r="L26" s="22"/>
      <c r="M26" s="22"/>
      <c r="N26" s="22"/>
      <c r="O26" s="27" t="str">
        <f t="shared" si="6"/>
        <v/>
      </c>
      <c r="P26" s="22"/>
      <c r="Q26" s="22"/>
      <c r="R26" s="22"/>
      <c r="S26" s="24">
        <f t="shared" si="3"/>
        <v>683048.3624755505</v>
      </c>
      <c r="T26" s="64">
        <f t="shared" si="3"/>
        <v>41883.799089392312</v>
      </c>
    </row>
    <row r="27" spans="1:20" x14ac:dyDescent="0.25">
      <c r="A27" s="25">
        <f t="shared" si="4"/>
        <v>6</v>
      </c>
      <c r="B27" s="28">
        <f t="shared" si="7"/>
        <v>44713</v>
      </c>
      <c r="C27" s="26">
        <f t="shared" si="5"/>
        <v>31</v>
      </c>
      <c r="D27" s="22">
        <f t="shared" si="0"/>
        <v>90730.857859207987</v>
      </c>
      <c r="E27" s="22">
        <f t="shared" si="1"/>
        <v>81448.885591047088</v>
      </c>
      <c r="F27" s="22">
        <f t="shared" si="2"/>
        <v>9281.9722681609055</v>
      </c>
      <c r="G27" s="22"/>
      <c r="H27" s="22"/>
      <c r="I27" s="22"/>
      <c r="J27" s="22"/>
      <c r="K27" s="22"/>
      <c r="L27" s="22"/>
      <c r="M27" s="22"/>
      <c r="N27" s="22"/>
      <c r="O27" s="27" t="str">
        <f t="shared" si="6"/>
        <v/>
      </c>
      <c r="P27" s="22"/>
      <c r="Q27" s="22"/>
      <c r="R27" s="22"/>
      <c r="S27" s="24">
        <f t="shared" si="3"/>
        <v>601599.47688450338</v>
      </c>
      <c r="T27" s="64">
        <f t="shared" si="3"/>
        <v>32601.826821231407</v>
      </c>
    </row>
    <row r="28" spans="1:20" x14ac:dyDescent="0.25">
      <c r="A28" s="25">
        <f t="shared" si="4"/>
        <v>7</v>
      </c>
      <c r="B28" s="28">
        <f t="shared" si="7"/>
        <v>44743</v>
      </c>
      <c r="C28" s="26">
        <f t="shared" si="5"/>
        <v>30</v>
      </c>
      <c r="D28" s="22">
        <f t="shared" si="0"/>
        <v>90730.857859207987</v>
      </c>
      <c r="E28" s="22">
        <f t="shared" si="1"/>
        <v>82819.412683740549</v>
      </c>
      <c r="F28" s="22">
        <f t="shared" si="2"/>
        <v>7911.4451754674419</v>
      </c>
      <c r="G28" s="22"/>
      <c r="H28" s="22"/>
      <c r="I28" s="22"/>
      <c r="J28" s="22"/>
      <c r="K28" s="22"/>
      <c r="L28" s="22"/>
      <c r="M28" s="22"/>
      <c r="N28" s="22"/>
      <c r="O28" s="27" t="str">
        <f t="shared" si="6"/>
        <v/>
      </c>
      <c r="P28" s="22"/>
      <c r="Q28" s="22"/>
      <c r="R28" s="22"/>
      <c r="S28" s="24">
        <f t="shared" si="3"/>
        <v>518780.06420076283</v>
      </c>
      <c r="T28" s="64">
        <f t="shared" si="3"/>
        <v>24690.381645763966</v>
      </c>
    </row>
    <row r="29" spans="1:20" x14ac:dyDescent="0.25">
      <c r="A29" s="25">
        <f t="shared" si="4"/>
        <v>8</v>
      </c>
      <c r="B29" s="28">
        <f t="shared" si="7"/>
        <v>44774</v>
      </c>
      <c r="C29" s="26">
        <f t="shared" si="5"/>
        <v>31</v>
      </c>
      <c r="D29" s="22">
        <f t="shared" si="0"/>
        <v>90730.857859207987</v>
      </c>
      <c r="E29" s="22">
        <f t="shared" si="1"/>
        <v>83681.134247055161</v>
      </c>
      <c r="F29" s="22">
        <f t="shared" si="2"/>
        <v>7049.7236121528322</v>
      </c>
      <c r="G29" s="22"/>
      <c r="H29" s="22"/>
      <c r="I29" s="22"/>
      <c r="J29" s="22"/>
      <c r="K29" s="22"/>
      <c r="L29" s="22"/>
      <c r="M29" s="22"/>
      <c r="N29" s="22"/>
      <c r="O29" s="27" t="str">
        <f t="shared" si="6"/>
        <v/>
      </c>
      <c r="P29" s="22"/>
      <c r="Q29" s="22"/>
      <c r="R29" s="22"/>
      <c r="S29" s="24">
        <f t="shared" si="3"/>
        <v>435098.92995370767</v>
      </c>
      <c r="T29" s="64">
        <f t="shared" si="3"/>
        <v>17640.658033611133</v>
      </c>
    </row>
    <row r="30" spans="1:20" x14ac:dyDescent="0.25">
      <c r="A30" s="25">
        <f t="shared" si="4"/>
        <v>9</v>
      </c>
      <c r="B30" s="28">
        <f t="shared" si="7"/>
        <v>44805</v>
      </c>
      <c r="C30" s="26">
        <f t="shared" si="5"/>
        <v>31</v>
      </c>
      <c r="D30" s="22">
        <f t="shared" si="0"/>
        <v>90730.857859207987</v>
      </c>
      <c r="E30" s="22">
        <f t="shared" si="1"/>
        <v>84818.280619289115</v>
      </c>
      <c r="F30" s="22">
        <f t="shared" si="2"/>
        <v>5912.5772399188772</v>
      </c>
      <c r="G30" s="22"/>
      <c r="H30" s="22"/>
      <c r="I30" s="22"/>
      <c r="J30" s="22"/>
      <c r="K30" s="22"/>
      <c r="L30" s="22"/>
      <c r="M30" s="22"/>
      <c r="N30" s="22"/>
      <c r="O30" s="27" t="str">
        <f t="shared" si="6"/>
        <v/>
      </c>
      <c r="P30" s="22"/>
      <c r="Q30" s="22"/>
      <c r="R30" s="22"/>
      <c r="S30" s="24">
        <f t="shared" si="3"/>
        <v>350280.64933441859</v>
      </c>
      <c r="T30" s="64">
        <f t="shared" si="3"/>
        <v>11728.080793692256</v>
      </c>
    </row>
    <row r="31" spans="1:20" x14ac:dyDescent="0.25">
      <c r="A31" s="25">
        <f t="shared" si="4"/>
        <v>10</v>
      </c>
      <c r="B31" s="28">
        <f t="shared" si="7"/>
        <v>44835</v>
      </c>
      <c r="C31" s="26">
        <f t="shared" si="5"/>
        <v>30</v>
      </c>
      <c r="D31" s="22">
        <f t="shared" si="0"/>
        <v>90730.857859207987</v>
      </c>
      <c r="E31" s="22">
        <f t="shared" si="1"/>
        <v>86124.42740220741</v>
      </c>
      <c r="F31" s="22">
        <f t="shared" si="2"/>
        <v>4606.4304570005734</v>
      </c>
      <c r="G31" s="22"/>
      <c r="H31" s="22"/>
      <c r="I31" s="22"/>
      <c r="J31" s="22"/>
      <c r="K31" s="22"/>
      <c r="L31" s="22"/>
      <c r="M31" s="22"/>
      <c r="N31" s="22"/>
      <c r="O31" s="27" t="str">
        <f t="shared" si="6"/>
        <v/>
      </c>
      <c r="P31" s="22"/>
      <c r="Q31" s="22"/>
      <c r="R31" s="22"/>
      <c r="S31" s="24">
        <f t="shared" si="3"/>
        <v>264156.22193221119</v>
      </c>
      <c r="T31" s="64">
        <f t="shared" si="3"/>
        <v>7121.6503366916822</v>
      </c>
    </row>
    <row r="32" spans="1:20" x14ac:dyDescent="0.25">
      <c r="A32" s="25">
        <f t="shared" si="4"/>
        <v>11</v>
      </c>
      <c r="B32" s="28">
        <f t="shared" si="7"/>
        <v>44866</v>
      </c>
      <c r="C32" s="26">
        <f t="shared" si="5"/>
        <v>31</v>
      </c>
      <c r="D32" s="22">
        <f t="shared" si="0"/>
        <v>90730.857859207987</v>
      </c>
      <c r="E32" s="22">
        <f t="shared" si="1"/>
        <v>87141.228103636022</v>
      </c>
      <c r="F32" s="22">
        <f t="shared" si="2"/>
        <v>3589.6297555719661</v>
      </c>
      <c r="G32" s="22"/>
      <c r="H32" s="22"/>
      <c r="I32" s="22"/>
      <c r="J32" s="22"/>
      <c r="K32" s="22"/>
      <c r="L32" s="22"/>
      <c r="M32" s="22"/>
      <c r="N32" s="22"/>
      <c r="O32" s="27" t="str">
        <f t="shared" si="6"/>
        <v/>
      </c>
      <c r="P32" s="22"/>
      <c r="Q32" s="22"/>
      <c r="R32" s="22"/>
      <c r="S32" s="24">
        <f t="shared" si="3"/>
        <v>177014.99382857519</v>
      </c>
      <c r="T32" s="64">
        <f t="shared" si="3"/>
        <v>3532.0205811197161</v>
      </c>
    </row>
    <row r="33" spans="1:20" x14ac:dyDescent="0.25">
      <c r="A33" s="25">
        <f t="shared" si="4"/>
        <v>12</v>
      </c>
      <c r="B33" s="28">
        <f t="shared" si="7"/>
        <v>44896</v>
      </c>
      <c r="C33" s="26">
        <f t="shared" si="5"/>
        <v>30</v>
      </c>
      <c r="D33" s="22">
        <f t="shared" si="0"/>
        <v>90730.857859207987</v>
      </c>
      <c r="E33" s="22">
        <f t="shared" si="1"/>
        <v>88402.989447215761</v>
      </c>
      <c r="F33" s="22">
        <f t="shared" si="2"/>
        <v>2327.8684119922218</v>
      </c>
      <c r="G33" s="22"/>
      <c r="H33" s="22"/>
      <c r="I33" s="22"/>
      <c r="J33" s="22"/>
      <c r="K33" s="22"/>
      <c r="L33" s="22"/>
      <c r="M33" s="22"/>
      <c r="N33" s="22"/>
      <c r="O33" s="27" t="str">
        <f t="shared" si="6"/>
        <v/>
      </c>
      <c r="P33" s="22"/>
      <c r="Q33" s="22"/>
      <c r="R33" s="22"/>
      <c r="S33" s="24">
        <f t="shared" si="3"/>
        <v>88612.004381359424</v>
      </c>
      <c r="T33" s="64">
        <f t="shared" si="3"/>
        <v>1204.1521691274943</v>
      </c>
    </row>
    <row r="34" spans="1:20" x14ac:dyDescent="0.25">
      <c r="A34" s="25">
        <f t="shared" si="4"/>
        <v>13</v>
      </c>
      <c r="B34" s="28">
        <f>F10</f>
        <v>44926</v>
      </c>
      <c r="C34" s="26">
        <f>B34-B33+1</f>
        <v>31</v>
      </c>
      <c r="D34" s="22">
        <f t="shared" si="0"/>
        <v>89816.156550486936</v>
      </c>
      <c r="E34" s="22">
        <f t="shared" si="1"/>
        <v>88612.004381359424</v>
      </c>
      <c r="F34" s="22">
        <f t="shared" si="2"/>
        <v>1204.1521691275143</v>
      </c>
      <c r="G34" s="22"/>
      <c r="H34" s="22"/>
      <c r="I34" s="22"/>
      <c r="J34" s="22"/>
      <c r="K34" s="22"/>
      <c r="L34" s="22"/>
      <c r="M34" s="22"/>
      <c r="N34" s="22"/>
      <c r="O34" s="27" t="str">
        <f t="shared" si="6"/>
        <v/>
      </c>
      <c r="P34" s="22"/>
      <c r="Q34" s="22"/>
      <c r="R34" s="22"/>
      <c r="S34" s="24">
        <f t="shared" si="3"/>
        <v>0</v>
      </c>
      <c r="T34" s="64">
        <f t="shared" si="3"/>
        <v>-2.0008883439004421E-11</v>
      </c>
    </row>
    <row r="35" spans="1:20" s="12" customFormat="1" ht="15.75" thickBot="1" x14ac:dyDescent="0.3">
      <c r="A35" s="29" t="s">
        <v>44</v>
      </c>
      <c r="B35" s="30"/>
      <c r="C35" s="31">
        <f>SUM(C23:C34)</f>
        <v>364</v>
      </c>
      <c r="D35" s="32">
        <f>SUM(D23:D34)</f>
        <v>1087855.593001775</v>
      </c>
      <c r="E35" s="32">
        <f>SUM(E23:E34)</f>
        <v>1000000</v>
      </c>
      <c r="F35" s="32">
        <f t="shared" ref="F35:P35" si="8">SUM(F22:F34)</f>
        <v>87855.593001774891</v>
      </c>
      <c r="G35" s="32">
        <f t="shared" si="8"/>
        <v>0</v>
      </c>
      <c r="H35" s="32">
        <f t="shared" si="8"/>
        <v>0</v>
      </c>
      <c r="I35" s="32">
        <f t="shared" si="8"/>
        <v>0</v>
      </c>
      <c r="J35" s="32">
        <f t="shared" si="8"/>
        <v>0</v>
      </c>
      <c r="K35" s="32">
        <f t="shared" si="8"/>
        <v>0</v>
      </c>
      <c r="L35" s="32">
        <f t="shared" si="8"/>
        <v>0</v>
      </c>
      <c r="M35" s="32">
        <f t="shared" si="8"/>
        <v>0</v>
      </c>
      <c r="N35" s="32">
        <f t="shared" si="8"/>
        <v>0</v>
      </c>
      <c r="O35" s="32">
        <f t="shared" si="8"/>
        <v>0</v>
      </c>
      <c r="P35" s="32">
        <f t="shared" si="8"/>
        <v>0</v>
      </c>
      <c r="Q35" s="33">
        <f ca="1">XIRR(OFFSET($D$22,0,0,COUNT(A22:A34),1),OFFSET($B$22,0,0,COUNT(A22:A34),1))*100</f>
        <v>17.13847815990448</v>
      </c>
      <c r="R35" s="32">
        <f>SUM(E35:P35)</f>
        <v>1087855.593001775</v>
      </c>
      <c r="S35" s="34"/>
    </row>
    <row r="36" spans="1:20" ht="21.75" customHeight="1" x14ac:dyDescent="0.25">
      <c r="A36" s="35"/>
      <c r="B36" s="36"/>
      <c r="C36" s="37"/>
      <c r="D36" s="38"/>
      <c r="E36" s="38"/>
      <c r="F36" s="38"/>
      <c r="G36" s="38"/>
      <c r="H36" s="38"/>
      <c r="I36" s="38"/>
      <c r="J36" s="38"/>
      <c r="K36" s="38"/>
      <c r="L36" s="38"/>
      <c r="M36" s="38"/>
      <c r="N36" s="38"/>
      <c r="O36" s="38"/>
      <c r="P36" s="38"/>
      <c r="Q36" s="39"/>
      <c r="R36" s="39"/>
      <c r="S36" s="39"/>
    </row>
    <row r="37" spans="1:20" s="13" customFormat="1" ht="32.25" customHeight="1" x14ac:dyDescent="0.25">
      <c r="A37" s="80" t="s">
        <v>33</v>
      </c>
      <c r="B37" s="80"/>
      <c r="C37" s="80"/>
      <c r="D37" s="80"/>
      <c r="E37" s="80"/>
      <c r="F37" s="80"/>
      <c r="G37" s="80"/>
      <c r="H37" s="80"/>
      <c r="I37" s="80"/>
      <c r="J37" s="80"/>
      <c r="K37" s="80"/>
      <c r="L37" s="80"/>
      <c r="M37" s="80"/>
      <c r="N37" s="80"/>
      <c r="O37" s="80"/>
      <c r="P37" s="80"/>
      <c r="Q37" s="80"/>
      <c r="R37" s="1">
        <f>SUM(F35:P35)</f>
        <v>87855.593001774891</v>
      </c>
      <c r="S37" s="40"/>
    </row>
    <row r="38" spans="1:20" s="13" customFormat="1" ht="15.75" x14ac:dyDescent="0.25">
      <c r="A38" s="80" t="s">
        <v>23</v>
      </c>
      <c r="B38" s="80"/>
      <c r="C38" s="80"/>
      <c r="D38" s="80"/>
      <c r="E38" s="80"/>
      <c r="F38" s="80"/>
      <c r="G38" s="80"/>
      <c r="H38" s="80"/>
      <c r="I38" s="80"/>
      <c r="J38" s="80"/>
      <c r="K38" s="80"/>
      <c r="L38" s="80"/>
      <c r="M38" s="80"/>
      <c r="N38" s="80"/>
      <c r="O38" s="80"/>
      <c r="P38" s="80"/>
      <c r="Q38" s="80"/>
      <c r="R38" s="1">
        <f>SUM(G35:I35)</f>
        <v>0</v>
      </c>
      <c r="S38" s="40"/>
    </row>
    <row r="39" spans="1:20" s="13" customFormat="1" ht="15.75" x14ac:dyDescent="0.25">
      <c r="A39" s="80" t="s">
        <v>47</v>
      </c>
      <c r="B39" s="80"/>
      <c r="C39" s="80"/>
      <c r="D39" s="80"/>
      <c r="E39" s="80"/>
      <c r="F39" s="80"/>
      <c r="G39" s="80"/>
      <c r="H39" s="80"/>
      <c r="I39" s="80"/>
      <c r="J39" s="80"/>
      <c r="K39" s="80"/>
      <c r="L39" s="80"/>
      <c r="M39" s="80"/>
      <c r="N39" s="80"/>
      <c r="O39" s="80"/>
      <c r="P39" s="80"/>
      <c r="Q39" s="80"/>
      <c r="R39" s="1">
        <f>SUM(J35:K35)</f>
        <v>0</v>
      </c>
      <c r="S39" s="40"/>
    </row>
    <row r="40" spans="1:20" s="13" customFormat="1" ht="15.75" x14ac:dyDescent="0.25">
      <c r="A40" s="80" t="s">
        <v>46</v>
      </c>
      <c r="B40" s="80"/>
      <c r="C40" s="80"/>
      <c r="D40" s="80"/>
      <c r="E40" s="80"/>
      <c r="F40" s="80"/>
      <c r="G40" s="80"/>
      <c r="H40" s="80"/>
      <c r="I40" s="80"/>
      <c r="J40" s="80"/>
      <c r="K40" s="80"/>
      <c r="L40" s="80"/>
      <c r="M40" s="80"/>
      <c r="N40" s="80"/>
      <c r="O40" s="80"/>
      <c r="P40" s="80"/>
      <c r="Q40" s="80"/>
      <c r="R40" s="1">
        <f>SUM(L35:P35)</f>
        <v>0</v>
      </c>
      <c r="S40" s="40"/>
    </row>
    <row r="41" spans="1:20" s="13" customFormat="1" ht="15.75" x14ac:dyDescent="0.25">
      <c r="A41" s="80" t="s">
        <v>48</v>
      </c>
      <c r="B41" s="80"/>
      <c r="C41" s="80"/>
      <c r="D41" s="80"/>
      <c r="E41" s="80"/>
      <c r="F41" s="80"/>
      <c r="G41" s="80"/>
      <c r="H41" s="80"/>
      <c r="I41" s="80"/>
      <c r="J41" s="80"/>
      <c r="K41" s="80"/>
      <c r="L41" s="80"/>
      <c r="M41" s="80"/>
      <c r="N41" s="80"/>
      <c r="O41" s="80"/>
      <c r="P41" s="80"/>
      <c r="Q41" s="80"/>
      <c r="R41" s="1">
        <f>R35</f>
        <v>1087855.593001775</v>
      </c>
      <c r="S41" s="40"/>
    </row>
    <row r="42" spans="1:20" s="13" customFormat="1" ht="15.75" x14ac:dyDescent="0.25">
      <c r="A42" s="80" t="s">
        <v>49</v>
      </c>
      <c r="B42" s="80"/>
      <c r="C42" s="80"/>
      <c r="D42" s="80"/>
      <c r="E42" s="80"/>
      <c r="F42" s="80"/>
      <c r="G42" s="80"/>
      <c r="H42" s="80"/>
      <c r="I42" s="80"/>
      <c r="J42" s="80"/>
      <c r="K42" s="80"/>
      <c r="L42" s="80"/>
      <c r="M42" s="80"/>
      <c r="N42" s="80"/>
      <c r="O42" s="80"/>
      <c r="P42" s="80"/>
      <c r="Q42" s="80"/>
      <c r="R42" s="2">
        <f ca="1">Q35</f>
        <v>17.13847815990448</v>
      </c>
      <c r="S42" s="40"/>
    </row>
    <row r="43" spans="1:20" s="13" customFormat="1" ht="54.75" customHeight="1" x14ac:dyDescent="0.25">
      <c r="A43" s="81" t="s">
        <v>58</v>
      </c>
      <c r="B43" s="82"/>
      <c r="C43" s="82"/>
      <c r="D43" s="82"/>
      <c r="E43" s="82"/>
      <c r="F43" s="82"/>
      <c r="G43" s="82"/>
      <c r="H43" s="82"/>
      <c r="I43" s="82"/>
      <c r="J43" s="82"/>
      <c r="K43" s="82"/>
      <c r="L43" s="82"/>
      <c r="M43" s="82"/>
      <c r="N43" s="82"/>
      <c r="O43" s="82"/>
      <c r="P43" s="82"/>
      <c r="Q43" s="82"/>
      <c r="R43" s="82"/>
      <c r="S43" s="40"/>
    </row>
    <row r="44" spans="1:20" s="13" customFormat="1" ht="55.5" customHeight="1" x14ac:dyDescent="0.25">
      <c r="A44" s="83" t="s">
        <v>50</v>
      </c>
      <c r="B44" s="84"/>
      <c r="C44" s="84"/>
      <c r="D44" s="84"/>
      <c r="E44" s="84"/>
      <c r="F44" s="84"/>
      <c r="G44" s="84"/>
      <c r="H44" s="84"/>
      <c r="I44" s="84"/>
      <c r="J44" s="84"/>
      <c r="K44" s="84"/>
      <c r="L44" s="84"/>
      <c r="M44" s="84"/>
      <c r="N44" s="84"/>
      <c r="O44" s="84"/>
      <c r="P44" s="84"/>
      <c r="Q44" s="84"/>
      <c r="R44" s="84"/>
      <c r="S44" s="40"/>
    </row>
    <row r="45" spans="1:20" s="13" customFormat="1" ht="57" customHeight="1" x14ac:dyDescent="0.25">
      <c r="A45" s="83" t="s">
        <v>51</v>
      </c>
      <c r="B45" s="84"/>
      <c r="C45" s="84"/>
      <c r="D45" s="84"/>
      <c r="E45" s="84"/>
      <c r="F45" s="84"/>
      <c r="G45" s="84"/>
      <c r="H45" s="84"/>
      <c r="I45" s="84"/>
      <c r="J45" s="84"/>
      <c r="K45" s="84"/>
      <c r="L45" s="84"/>
      <c r="M45" s="84"/>
      <c r="N45" s="84"/>
      <c r="O45" s="84"/>
      <c r="P45" s="84"/>
      <c r="Q45" s="84"/>
      <c r="R45" s="84"/>
      <c r="S45" s="40"/>
    </row>
    <row r="46" spans="1:20" s="13" customFormat="1" ht="30" customHeight="1" x14ac:dyDescent="0.25">
      <c r="A46" s="83" t="s">
        <v>59</v>
      </c>
      <c r="B46" s="84"/>
      <c r="C46" s="84"/>
      <c r="D46" s="84"/>
      <c r="E46" s="84"/>
      <c r="F46" s="84"/>
      <c r="G46" s="84"/>
      <c r="H46" s="84"/>
      <c r="I46" s="84"/>
      <c r="J46" s="84"/>
      <c r="K46" s="84"/>
      <c r="L46" s="84"/>
      <c r="M46" s="84"/>
      <c r="N46" s="84"/>
      <c r="O46" s="84"/>
      <c r="P46" s="84"/>
      <c r="Q46" s="84"/>
      <c r="R46" s="84"/>
      <c r="S46" s="40"/>
    </row>
    <row r="47" spans="1:20" s="13" customFormat="1" ht="11.25" customHeight="1" x14ac:dyDescent="0.25">
      <c r="A47" s="3"/>
      <c r="B47" s="3"/>
      <c r="C47" s="3"/>
      <c r="D47" s="3"/>
      <c r="E47" s="3"/>
      <c r="F47" s="3"/>
      <c r="G47" s="3"/>
      <c r="H47" s="3"/>
      <c r="I47" s="3"/>
      <c r="J47" s="3"/>
      <c r="K47" s="3"/>
      <c r="L47" s="3"/>
      <c r="M47" s="3"/>
      <c r="N47" s="3"/>
      <c r="O47" s="40"/>
      <c r="P47" s="40"/>
      <c r="Q47" s="40"/>
      <c r="R47" s="40"/>
      <c r="S47" s="40"/>
    </row>
    <row r="48" spans="1:20" s="13" customFormat="1" ht="10.5" customHeight="1" x14ac:dyDescent="0.25">
      <c r="A48" s="86" t="s">
        <v>24</v>
      </c>
      <c r="B48" s="86"/>
      <c r="C48" s="87"/>
      <c r="D48" s="87"/>
      <c r="E48" s="87"/>
      <c r="F48" s="87"/>
      <c r="G48" s="4"/>
      <c r="H48" s="85" t="s">
        <v>57</v>
      </c>
      <c r="I48" s="85"/>
      <c r="J48" s="85"/>
      <c r="K48" s="85"/>
      <c r="L48" s="85"/>
      <c r="M48" s="85"/>
      <c r="N48" s="85"/>
      <c r="O48" s="85"/>
      <c r="P48" s="85"/>
      <c r="Q48" s="85"/>
      <c r="R48" s="85"/>
      <c r="S48" s="85"/>
    </row>
    <row r="49" spans="1:19" s="13" customFormat="1" ht="25.5" customHeight="1" x14ac:dyDescent="0.25">
      <c r="A49" s="4"/>
      <c r="B49" s="4"/>
      <c r="C49" s="4"/>
      <c r="D49" s="4"/>
      <c r="E49" s="4"/>
      <c r="F49" s="4"/>
      <c r="G49" s="4"/>
      <c r="H49" s="85"/>
      <c r="I49" s="85"/>
      <c r="J49" s="85"/>
      <c r="K49" s="85"/>
      <c r="L49" s="85"/>
      <c r="M49" s="85"/>
      <c r="N49" s="85"/>
      <c r="O49" s="85"/>
      <c r="P49" s="85"/>
      <c r="Q49" s="85"/>
      <c r="R49" s="85"/>
      <c r="S49" s="85"/>
    </row>
    <row r="50" spans="1:19" s="13" customFormat="1" ht="20.25" customHeight="1" x14ac:dyDescent="0.25">
      <c r="A50" s="77"/>
      <c r="B50" s="77"/>
      <c r="C50" s="78"/>
      <c r="D50" s="78"/>
      <c r="E50" s="78"/>
      <c r="F50" s="78"/>
      <c r="G50" s="4"/>
      <c r="H50" s="77"/>
      <c r="I50" s="77"/>
      <c r="J50" s="78"/>
      <c r="K50" s="78"/>
      <c r="L50" s="78"/>
      <c r="M50" s="78"/>
      <c r="N50" s="4"/>
      <c r="O50" s="41"/>
      <c r="P50" s="41"/>
      <c r="Q50" s="41"/>
      <c r="R50" s="41"/>
      <c r="S50" s="41"/>
    </row>
    <row r="51" spans="1:19" s="13" customFormat="1" ht="15.75" x14ac:dyDescent="0.25">
      <c r="A51" s="77"/>
      <c r="B51" s="77"/>
      <c r="C51" s="79" t="s">
        <v>25</v>
      </c>
      <c r="D51" s="79"/>
      <c r="E51" s="79"/>
      <c r="F51" s="79"/>
      <c r="G51" s="4"/>
      <c r="H51" s="77"/>
      <c r="I51" s="77"/>
      <c r="J51" s="79" t="s">
        <v>25</v>
      </c>
      <c r="K51" s="79"/>
      <c r="L51" s="79"/>
      <c r="M51" s="79"/>
      <c r="N51" s="4"/>
      <c r="O51" s="41"/>
      <c r="P51" s="41"/>
      <c r="Q51" s="41"/>
      <c r="R51" s="41"/>
      <c r="S51" s="41"/>
    </row>
    <row r="52" spans="1:19" s="13" customFormat="1" x14ac:dyDescent="0.25"/>
    <row r="143" spans="17:17" x14ac:dyDescent="0.25">
      <c r="Q143" s="5">
        <f ca="1">XIRR(OFFSET($D$22,0,0,COUNT(A22:A142),1),OFFSET($B$22,0,0,COUNT(A22:A142),1))*100</f>
        <v>17.13847815990448</v>
      </c>
    </row>
  </sheetData>
  <sheetProtection algorithmName="SHA-512" hashValue="yhwRRZMmmih0z9InAzltc/+VxZxry8A5agP48IVDoikvJbejoHerjE7F9a0IwMBuKhINat7YxRR1Mgu3LvmfUA==" saltValue="1z7ZTQjzbXWC2ZVV9Tqm+A==" spinCount="100000" sheet="1" selectLockedCells="1"/>
  <mergeCells count="76">
    <mergeCell ref="A1:B2"/>
    <mergeCell ref="C1:F2"/>
    <mergeCell ref="I1:O1"/>
    <mergeCell ref="T1:Y1"/>
    <mergeCell ref="I2:N2"/>
    <mergeCell ref="T2:X2"/>
    <mergeCell ref="A3:E3"/>
    <mergeCell ref="I3:N3"/>
    <mergeCell ref="T3:X3"/>
    <mergeCell ref="A4:E4"/>
    <mergeCell ref="I4:N4"/>
    <mergeCell ref="T4:X4"/>
    <mergeCell ref="A5:E5"/>
    <mergeCell ref="I5:O5"/>
    <mergeCell ref="T5:Y5"/>
    <mergeCell ref="A6:E6"/>
    <mergeCell ref="I6:N6"/>
    <mergeCell ref="T6:X6"/>
    <mergeCell ref="A7:E7"/>
    <mergeCell ref="I7:N7"/>
    <mergeCell ref="T7:X7"/>
    <mergeCell ref="A8:E8"/>
    <mergeCell ref="I8:O8"/>
    <mergeCell ref="T8:Y8"/>
    <mergeCell ref="A9:E9"/>
    <mergeCell ref="I9:N9"/>
    <mergeCell ref="T9:X9"/>
    <mergeCell ref="A10:E10"/>
    <mergeCell ref="I10:N10"/>
    <mergeCell ref="T10:X10"/>
    <mergeCell ref="A16:S16"/>
    <mergeCell ref="A11:E11"/>
    <mergeCell ref="I11:N11"/>
    <mergeCell ref="T11:X11"/>
    <mergeCell ref="A12:E12"/>
    <mergeCell ref="I12:N12"/>
    <mergeCell ref="T12:X12"/>
    <mergeCell ref="A13:E13"/>
    <mergeCell ref="I13:N13"/>
    <mergeCell ref="T13:X13"/>
    <mergeCell ref="I14:N14"/>
    <mergeCell ref="T14:X14"/>
    <mergeCell ref="A42:Q42"/>
    <mergeCell ref="R17:R20"/>
    <mergeCell ref="S17:S20"/>
    <mergeCell ref="T17:T20"/>
    <mergeCell ref="E18:E20"/>
    <mergeCell ref="F18:F20"/>
    <mergeCell ref="G18:P18"/>
    <mergeCell ref="G19:I19"/>
    <mergeCell ref="J19:K19"/>
    <mergeCell ref="L19:P19"/>
    <mergeCell ref="A17:A20"/>
    <mergeCell ref="B17:B20"/>
    <mergeCell ref="C17:C20"/>
    <mergeCell ref="D17:D20"/>
    <mergeCell ref="E17:P17"/>
    <mergeCell ref="Q17:Q20"/>
    <mergeCell ref="A37:Q37"/>
    <mergeCell ref="A38:Q38"/>
    <mergeCell ref="A39:Q39"/>
    <mergeCell ref="A40:Q40"/>
    <mergeCell ref="A41:Q41"/>
    <mergeCell ref="A43:R43"/>
    <mergeCell ref="A44:R44"/>
    <mergeCell ref="A45:R45"/>
    <mergeCell ref="A46:R46"/>
    <mergeCell ref="A48:B48"/>
    <mergeCell ref="C48:F48"/>
    <mergeCell ref="H48:S49"/>
    <mergeCell ref="A50:B51"/>
    <mergeCell ref="C50:F50"/>
    <mergeCell ref="H50:I51"/>
    <mergeCell ref="J50:M50"/>
    <mergeCell ref="C51:F51"/>
    <mergeCell ref="J51:M51"/>
  </mergeCells>
  <dataValidations disablePrompts="1" count="5">
    <dataValidation type="decimal" allowBlank="1" showInputMessage="1" showErrorMessage="1" error="Значення має бути в діапазоні від 0 до 100 000" sqref="O2:O4 O6:O7 O9:O11 O14" xr:uid="{0812D082-4FBD-444B-8125-DB16AC245999}">
      <formula1>0</formula1>
      <formula2>100000</formula2>
    </dataValidation>
    <dataValidation type="date" operator="greaterThanOrEqual" allowBlank="1" showInputMessage="1" showErrorMessage="1" sqref="F9" xr:uid="{BBD1A7BB-AE14-48D5-A93E-545A7B3C75C5}">
      <formula1>TODAY()</formula1>
    </dataValidation>
    <dataValidation type="decimal" allowBlank="1" showInputMessage="1" showErrorMessage="1" error="Значення має бути в діапазоні від 1 до 100000000" sqref="F4:F5" xr:uid="{35FE7DE0-AE3A-4E29-956A-D02D9ED7386C}">
      <formula1>1</formula1>
      <formula2>100000000</formula2>
    </dataValidation>
    <dataValidation type="list" allowBlank="1" showInputMessage="1" showErrorMessage="1" sqref="F3" xr:uid="{0155631A-2C4F-4820-98B3-997090593DB4}">
      <formula1>type</formula1>
    </dataValidation>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32333AA4-FB93-4131-B8E0-6A3802777ABD}">
      <formula1>12</formula1>
      <formula2>120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rowBreaks count="1" manualBreakCount="1">
    <brk id="3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21</vt:i4>
      </vt:variant>
    </vt:vector>
  </HeadingPairs>
  <TitlesOfParts>
    <vt:vector size="28" baseType="lpstr">
      <vt:lpstr>120</vt:lpstr>
      <vt:lpstr>84</vt:lpstr>
      <vt:lpstr>60</vt:lpstr>
      <vt:lpstr>48</vt:lpstr>
      <vt:lpstr>36</vt:lpstr>
      <vt:lpstr>24</vt:lpstr>
      <vt:lpstr>12</vt:lpstr>
      <vt:lpstr>'12'!type</vt:lpstr>
      <vt:lpstr>'120'!type</vt:lpstr>
      <vt:lpstr>'24'!type</vt:lpstr>
      <vt:lpstr>'36'!type</vt:lpstr>
      <vt:lpstr>'48'!type</vt:lpstr>
      <vt:lpstr>'60'!type</vt:lpstr>
      <vt:lpstr>'84'!type</vt:lpstr>
      <vt:lpstr>'12'!Заголовки_для_печати</vt:lpstr>
      <vt:lpstr>'120'!Заголовки_для_печати</vt:lpstr>
      <vt:lpstr>'24'!Заголовки_для_печати</vt:lpstr>
      <vt:lpstr>'36'!Заголовки_для_печати</vt:lpstr>
      <vt:lpstr>'48'!Заголовки_для_печати</vt:lpstr>
      <vt:lpstr>'60'!Заголовки_для_печати</vt:lpstr>
      <vt:lpstr>'84'!Заголовки_для_печати</vt:lpstr>
      <vt:lpstr>'12'!Область_печати</vt:lpstr>
      <vt:lpstr>'120'!Область_печати</vt:lpstr>
      <vt:lpstr>'24'!Область_печати</vt:lpstr>
      <vt:lpstr>'36'!Область_печати</vt:lpstr>
      <vt:lpstr>'48'!Область_печати</vt:lpstr>
      <vt:lpstr>'60'!Область_печати</vt:lpstr>
      <vt:lpstr>'84'!Область_печати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Епихин Юрий Владимирович</cp:lastModifiedBy>
  <cp:lastPrinted>2021-05-12T13:42:46Z</cp:lastPrinted>
  <dcterms:created xsi:type="dcterms:W3CDTF">2020-10-02T11:10:36Z</dcterms:created>
  <dcterms:modified xsi:type="dcterms:W3CDTF">2021-05-26T14:01:08Z</dcterms:modified>
</cp:coreProperties>
</file>