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126"/>
  <workbookPr codeName="ЭтаКнига" defaultThemeVersion="166925"/>
  <mc:AlternateContent xmlns:mc="http://schemas.openxmlformats.org/markup-compatibility/2006">
    <mc:Choice Requires="x15">
      <x15ac:absPath xmlns:x15ac="http://schemas.microsoft.com/office/spreadsheetml/2010/11/ac" url="\\Saturn\общая\для Епихина\юристы\С_ФИНАНС\Істотні умови кредитування\Під заставу авто\"/>
    </mc:Choice>
  </mc:AlternateContent>
  <xr:revisionPtr revIDLastSave="0" documentId="13_ncr:1_{11C6C96F-2F97-4DF9-B940-2C90F43F9283}" xr6:coauthVersionLast="40" xr6:coauthVersionMax="40" xr10:uidLastSave="{00000000-0000-0000-0000-000000000000}"/>
  <bookViews>
    <workbookView xWindow="-120" yWindow="-120" windowWidth="19440" windowHeight="15000" xr2:uid="{1DBF3ABA-10C7-4F25-A504-AD036DE0D414}"/>
  </bookViews>
  <sheets>
    <sheet name="калькулятор" sheetId="2" r:id="rId1"/>
  </sheets>
  <definedNames>
    <definedName name="type" localSheetId="0">калькулятор!$G$4:$G$5</definedName>
    <definedName name="_xlnm.Print_Titles" localSheetId="0">калькулятор!$21:$21</definedName>
    <definedName name="_xlnm.Print_Area" localSheetId="0">калькулятор!$A$1:$R$159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70" i="2" l="1"/>
  <c r="O35" i="2"/>
  <c r="O36" i="2"/>
  <c r="O37" i="2"/>
  <c r="O38" i="2"/>
  <c r="O39" i="2"/>
  <c r="O40" i="2"/>
  <c r="O41" i="2"/>
  <c r="O42" i="2"/>
  <c r="O43" i="2"/>
  <c r="O44" i="2"/>
  <c r="O45" i="2"/>
  <c r="O46" i="2"/>
  <c r="O47" i="2"/>
  <c r="O48" i="2"/>
  <c r="O49" i="2"/>
  <c r="O50" i="2"/>
  <c r="O51" i="2"/>
  <c r="O52" i="2"/>
  <c r="O53" i="2"/>
  <c r="O54" i="2"/>
  <c r="O55" i="2"/>
  <c r="O56" i="2"/>
  <c r="O57" i="2"/>
  <c r="O58" i="2"/>
  <c r="O59" i="2"/>
  <c r="O60" i="2"/>
  <c r="O61" i="2"/>
  <c r="O62" i="2"/>
  <c r="O63" i="2"/>
  <c r="O64" i="2"/>
  <c r="O65" i="2"/>
  <c r="O66" i="2"/>
  <c r="O67" i="2"/>
  <c r="O68" i="2"/>
  <c r="O69" i="2"/>
  <c r="O71" i="2"/>
  <c r="O72" i="2"/>
  <c r="O73" i="2"/>
  <c r="O74" i="2"/>
  <c r="O75" i="2"/>
  <c r="O76" i="2"/>
  <c r="O77" i="2"/>
  <c r="O78" i="2"/>
  <c r="O79" i="2"/>
  <c r="O80" i="2"/>
  <c r="O3" i="2"/>
  <c r="F8" i="2" l="1"/>
  <c r="H9" i="2" l="1"/>
  <c r="G9" i="2"/>
  <c r="G22" i="2" l="1"/>
  <c r="A8" i="2"/>
  <c r="P22" i="2"/>
  <c r="N22" i="2"/>
  <c r="M22" i="2"/>
  <c r="L22" i="2"/>
  <c r="K22" i="2"/>
  <c r="J22" i="2"/>
  <c r="I22" i="2"/>
  <c r="H22" i="2"/>
  <c r="K143" i="2" l="1"/>
  <c r="L143" i="2"/>
  <c r="J143" i="2"/>
  <c r="R147" i="2" l="1"/>
  <c r="E22" i="2" l="1"/>
  <c r="G143" i="2" l="1"/>
  <c r="H143" i="2"/>
  <c r="I143" i="2"/>
  <c r="P143" i="2"/>
  <c r="R146" i="2" l="1"/>
  <c r="S22" i="2"/>
  <c r="O22" i="2" s="1"/>
  <c r="N143" i="2"/>
  <c r="M143" i="2"/>
  <c r="B22" i="2"/>
  <c r="C23" i="2" s="1"/>
  <c r="F10" i="2"/>
  <c r="A22" i="2" l="1"/>
  <c r="F11" i="2"/>
  <c r="D22" i="2"/>
  <c r="A23" i="2" l="1"/>
  <c r="O23" i="2" s="1"/>
  <c r="F23" i="2" l="1"/>
  <c r="E23" i="2" l="1"/>
  <c r="S23" i="2" l="1"/>
  <c r="A24" i="2" s="1"/>
  <c r="D23" i="2"/>
  <c r="B24" i="2" l="1"/>
  <c r="C24" i="2" s="1"/>
  <c r="F24" i="2" s="1"/>
  <c r="E24" i="2" l="1"/>
  <c r="S24" i="2" l="1"/>
  <c r="B25" i="2" s="1"/>
  <c r="C25" i="2" s="1"/>
  <c r="O24" i="2"/>
  <c r="D24" i="2" s="1"/>
  <c r="A25" i="2" l="1"/>
  <c r="F25" i="2" s="1"/>
  <c r="E25" i="2" l="1"/>
  <c r="S25" i="2" l="1"/>
  <c r="B26" i="2" s="1"/>
  <c r="C26" i="2" s="1"/>
  <c r="O25" i="2"/>
  <c r="D25" i="2" s="1"/>
  <c r="A26" i="2" l="1"/>
  <c r="F26" i="2" s="1"/>
  <c r="E26" i="2" l="1"/>
  <c r="S26" i="2" l="1"/>
  <c r="B27" i="2" s="1"/>
  <c r="C27" i="2" s="1"/>
  <c r="O26" i="2"/>
  <c r="D26" i="2" s="1"/>
  <c r="A27" i="2" l="1"/>
  <c r="F27" i="2" s="1"/>
  <c r="E27" i="2" l="1"/>
  <c r="S27" i="2" l="1"/>
  <c r="B28" i="2" s="1"/>
  <c r="C28" i="2" s="1"/>
  <c r="O27" i="2"/>
  <c r="D27" i="2" s="1"/>
  <c r="A28" i="2"/>
  <c r="F28" i="2" l="1"/>
  <c r="E28" i="2" s="1"/>
  <c r="S28" i="2" l="1"/>
  <c r="B29" i="2" l="1"/>
  <c r="C29" i="2" s="1"/>
  <c r="O28" i="2"/>
  <c r="D28" i="2" s="1"/>
  <c r="A29" i="2"/>
  <c r="F29" i="2" l="1"/>
  <c r="E29" i="2" s="1"/>
  <c r="S29" i="2" l="1"/>
  <c r="B30" i="2" l="1"/>
  <c r="C30" i="2" s="1"/>
  <c r="O29" i="2"/>
  <c r="D29" i="2" s="1"/>
  <c r="A30" i="2"/>
  <c r="F30" i="2" l="1"/>
  <c r="E30" i="2" l="1"/>
  <c r="S30" i="2" l="1"/>
  <c r="O30" i="2" l="1"/>
  <c r="D30" i="2" s="1"/>
  <c r="B31" i="2"/>
  <c r="C31" i="2" s="1"/>
  <c r="A31" i="2"/>
  <c r="F31" i="2" l="1"/>
  <c r="E31" i="2" s="1"/>
  <c r="S31" i="2" l="1"/>
  <c r="B32" i="2" l="1"/>
  <c r="C32" i="2" s="1"/>
  <c r="O31" i="2"/>
  <c r="D31" i="2" s="1"/>
  <c r="A32" i="2"/>
  <c r="F32" i="2" l="1"/>
  <c r="E32" i="2" s="1"/>
  <c r="S32" i="2" l="1"/>
  <c r="B33" i="2" l="1"/>
  <c r="C33" i="2" s="1"/>
  <c r="O32" i="2"/>
  <c r="D32" i="2" s="1"/>
  <c r="A33" i="2"/>
  <c r="F33" i="2" l="1"/>
  <c r="E33" i="2" s="1"/>
  <c r="S33" i="2" s="1"/>
  <c r="O34" i="2" s="1"/>
  <c r="B34" i="2" l="1"/>
  <c r="C34" i="2" s="1"/>
  <c r="D33" i="2"/>
  <c r="A34" i="2"/>
  <c r="F34" i="2" l="1"/>
  <c r="E34" i="2" s="1"/>
  <c r="S34" i="2" s="1"/>
  <c r="B35" i="2" l="1"/>
  <c r="C35" i="2" s="1"/>
  <c r="A35" i="2"/>
  <c r="D34" i="2"/>
  <c r="F35" i="2" l="1"/>
  <c r="E35" i="2" s="1"/>
  <c r="S35" i="2" l="1"/>
  <c r="B36" i="2" l="1"/>
  <c r="C36" i="2" s="1"/>
  <c r="D35" i="2"/>
  <c r="A36" i="2"/>
  <c r="F36" i="2" l="1"/>
  <c r="E36" i="2" s="1"/>
  <c r="S36" i="2" l="1"/>
  <c r="B37" i="2" l="1"/>
  <c r="C37" i="2" s="1"/>
  <c r="A37" i="2"/>
  <c r="D36" i="2"/>
  <c r="F37" i="2" l="1"/>
  <c r="E37" i="2" s="1"/>
  <c r="S37" i="2" l="1"/>
  <c r="B38" i="2" l="1"/>
  <c r="C38" i="2" s="1"/>
  <c r="A38" i="2"/>
  <c r="D37" i="2"/>
  <c r="F38" i="2" l="1"/>
  <c r="E38" i="2" s="1"/>
  <c r="S38" i="2" l="1"/>
  <c r="B39" i="2" l="1"/>
  <c r="C39" i="2" s="1"/>
  <c r="A39" i="2"/>
  <c r="D38" i="2"/>
  <c r="F39" i="2" l="1"/>
  <c r="E39" i="2" s="1"/>
  <c r="S39" i="2" l="1"/>
  <c r="B40" i="2" l="1"/>
  <c r="C40" i="2" s="1"/>
  <c r="A40" i="2"/>
  <c r="D39" i="2"/>
  <c r="F40" i="2" l="1"/>
  <c r="E40" i="2" s="1"/>
  <c r="S40" i="2" l="1"/>
  <c r="B41" i="2" l="1"/>
  <c r="C41" i="2" s="1"/>
  <c r="A41" i="2"/>
  <c r="D40" i="2"/>
  <c r="F41" i="2" l="1"/>
  <c r="E41" i="2" s="1"/>
  <c r="S41" i="2" l="1"/>
  <c r="B42" i="2" l="1"/>
  <c r="C42" i="2" s="1"/>
  <c r="A42" i="2"/>
  <c r="D41" i="2"/>
  <c r="F42" i="2" l="1"/>
  <c r="E42" i="2" s="1"/>
  <c r="S42" i="2" l="1"/>
  <c r="B43" i="2" l="1"/>
  <c r="C43" i="2" s="1"/>
  <c r="A43" i="2"/>
  <c r="D42" i="2"/>
  <c r="F43" i="2" l="1"/>
  <c r="E43" i="2" s="1"/>
  <c r="S43" i="2" l="1"/>
  <c r="B44" i="2" l="1"/>
  <c r="C44" i="2" s="1"/>
  <c r="A44" i="2"/>
  <c r="D43" i="2"/>
  <c r="F44" i="2" l="1"/>
  <c r="E44" i="2" s="1"/>
  <c r="S44" i="2" l="1"/>
  <c r="B45" i="2" l="1"/>
  <c r="C45" i="2" s="1"/>
  <c r="A45" i="2"/>
  <c r="D44" i="2"/>
  <c r="F45" i="2" l="1"/>
  <c r="E45" i="2" s="1"/>
  <c r="S45" i="2" l="1"/>
  <c r="B46" i="2" l="1"/>
  <c r="C46" i="2" s="1"/>
  <c r="A46" i="2"/>
  <c r="D45" i="2"/>
  <c r="F46" i="2" l="1"/>
  <c r="E46" i="2" s="1"/>
  <c r="S46" i="2" l="1"/>
  <c r="B47" i="2" l="1"/>
  <c r="C47" i="2" s="1"/>
  <c r="A47" i="2"/>
  <c r="D46" i="2"/>
  <c r="F47" i="2" l="1"/>
  <c r="E47" i="2" s="1"/>
  <c r="S47" i="2" l="1"/>
  <c r="B48" i="2" l="1"/>
  <c r="C48" i="2" s="1"/>
  <c r="A48" i="2"/>
  <c r="D47" i="2"/>
  <c r="F48" i="2" l="1"/>
  <c r="E48" i="2" s="1"/>
  <c r="S48" i="2" l="1"/>
  <c r="B49" i="2" l="1"/>
  <c r="C49" i="2" s="1"/>
  <c r="A49" i="2"/>
  <c r="D48" i="2"/>
  <c r="F49" i="2" l="1"/>
  <c r="E49" i="2" s="1"/>
  <c r="S49" i="2" l="1"/>
  <c r="B50" i="2" l="1"/>
  <c r="C50" i="2" s="1"/>
  <c r="A50" i="2"/>
  <c r="D49" i="2"/>
  <c r="F50" i="2" l="1"/>
  <c r="E50" i="2" s="1"/>
  <c r="S50" i="2" l="1"/>
  <c r="B51" i="2" l="1"/>
  <c r="C51" i="2" s="1"/>
  <c r="A51" i="2"/>
  <c r="D50" i="2"/>
  <c r="F51" i="2" l="1"/>
  <c r="E51" i="2" s="1"/>
  <c r="S51" i="2" l="1"/>
  <c r="B52" i="2" l="1"/>
  <c r="C52" i="2" s="1"/>
  <c r="A52" i="2"/>
  <c r="D51" i="2"/>
  <c r="F52" i="2" l="1"/>
  <c r="E52" i="2" s="1"/>
  <c r="S52" i="2" l="1"/>
  <c r="B53" i="2" l="1"/>
  <c r="C53" i="2" s="1"/>
  <c r="A53" i="2"/>
  <c r="D52" i="2"/>
  <c r="F53" i="2" l="1"/>
  <c r="E53" i="2" s="1"/>
  <c r="S53" i="2" l="1"/>
  <c r="B54" i="2" l="1"/>
  <c r="C54" i="2" s="1"/>
  <c r="A54" i="2"/>
  <c r="D53" i="2"/>
  <c r="F54" i="2" l="1"/>
  <c r="E54" i="2" s="1"/>
  <c r="S54" i="2" l="1"/>
  <c r="B55" i="2" l="1"/>
  <c r="C55" i="2" s="1"/>
  <c r="A55" i="2"/>
  <c r="D54" i="2"/>
  <c r="F55" i="2" l="1"/>
  <c r="E55" i="2" s="1"/>
  <c r="S55" i="2" l="1"/>
  <c r="B56" i="2" l="1"/>
  <c r="C56" i="2" s="1"/>
  <c r="A56" i="2"/>
  <c r="D55" i="2"/>
  <c r="F56" i="2" l="1"/>
  <c r="E56" i="2" s="1"/>
  <c r="S56" i="2" l="1"/>
  <c r="B57" i="2" l="1"/>
  <c r="C57" i="2" s="1"/>
  <c r="A57" i="2"/>
  <c r="D56" i="2"/>
  <c r="F57" i="2" l="1"/>
  <c r="E57" i="2" s="1"/>
  <c r="S57" i="2" l="1"/>
  <c r="B58" i="2" l="1"/>
  <c r="C58" i="2" s="1"/>
  <c r="A58" i="2"/>
  <c r="D57" i="2"/>
  <c r="F58" i="2" l="1"/>
  <c r="E58" i="2" s="1"/>
  <c r="S58" i="2" l="1"/>
  <c r="B59" i="2" l="1"/>
  <c r="C59" i="2" s="1"/>
  <c r="A59" i="2"/>
  <c r="D58" i="2"/>
  <c r="F59" i="2" l="1"/>
  <c r="E59" i="2" s="1"/>
  <c r="S59" i="2" l="1"/>
  <c r="B60" i="2" l="1"/>
  <c r="C60" i="2" s="1"/>
  <c r="A60" i="2"/>
  <c r="D59" i="2"/>
  <c r="F60" i="2" l="1"/>
  <c r="E60" i="2" s="1"/>
  <c r="S60" i="2" l="1"/>
  <c r="B61" i="2" l="1"/>
  <c r="C61" i="2" s="1"/>
  <c r="A61" i="2"/>
  <c r="D60" i="2"/>
  <c r="F61" i="2" l="1"/>
  <c r="E61" i="2" s="1"/>
  <c r="S61" i="2" l="1"/>
  <c r="B62" i="2" l="1"/>
  <c r="C62" i="2" s="1"/>
  <c r="A62" i="2"/>
  <c r="D61" i="2"/>
  <c r="F62" i="2" l="1"/>
  <c r="E62" i="2" s="1"/>
  <c r="S62" i="2" l="1"/>
  <c r="B63" i="2" l="1"/>
  <c r="C63" i="2" s="1"/>
  <c r="A63" i="2"/>
  <c r="D62" i="2"/>
  <c r="F63" i="2" l="1"/>
  <c r="E63" i="2" s="1"/>
  <c r="S63" i="2" l="1"/>
  <c r="B64" i="2" l="1"/>
  <c r="C64" i="2" s="1"/>
  <c r="A64" i="2"/>
  <c r="D63" i="2"/>
  <c r="F64" i="2" l="1"/>
  <c r="E64" i="2" s="1"/>
  <c r="S64" i="2" l="1"/>
  <c r="B65" i="2" l="1"/>
  <c r="C65" i="2" s="1"/>
  <c r="A65" i="2"/>
  <c r="D64" i="2"/>
  <c r="F65" i="2" l="1"/>
  <c r="E65" i="2" s="1"/>
  <c r="S65" i="2" l="1"/>
  <c r="B66" i="2" l="1"/>
  <c r="C66" i="2" s="1"/>
  <c r="A66" i="2"/>
  <c r="D65" i="2"/>
  <c r="F66" i="2" l="1"/>
  <c r="E66" i="2" s="1"/>
  <c r="S66" i="2" l="1"/>
  <c r="B67" i="2" l="1"/>
  <c r="C67" i="2" s="1"/>
  <c r="A67" i="2"/>
  <c r="D66" i="2"/>
  <c r="F67" i="2" l="1"/>
  <c r="E67" i="2" s="1"/>
  <c r="S67" i="2" l="1"/>
  <c r="B68" i="2" l="1"/>
  <c r="C68" i="2" s="1"/>
  <c r="A68" i="2"/>
  <c r="D67" i="2"/>
  <c r="F68" i="2" l="1"/>
  <c r="E68" i="2" s="1"/>
  <c r="S68" i="2" l="1"/>
  <c r="B69" i="2" l="1"/>
  <c r="C69" i="2" s="1"/>
  <c r="A69" i="2"/>
  <c r="D68" i="2"/>
  <c r="F69" i="2" l="1"/>
  <c r="E69" i="2" s="1"/>
  <c r="S69" i="2" l="1"/>
  <c r="B70" i="2" l="1"/>
  <c r="C70" i="2" s="1"/>
  <c r="A70" i="2"/>
  <c r="D69" i="2"/>
  <c r="F70" i="2" l="1"/>
  <c r="E70" i="2" s="1"/>
  <c r="S70" i="2" l="1"/>
  <c r="B71" i="2" l="1"/>
  <c r="C71" i="2" s="1"/>
  <c r="A71" i="2"/>
  <c r="D70" i="2"/>
  <c r="F71" i="2" l="1"/>
  <c r="E71" i="2" s="1"/>
  <c r="S71" i="2" l="1"/>
  <c r="B72" i="2" l="1"/>
  <c r="C72" i="2" s="1"/>
  <c r="A72" i="2"/>
  <c r="D71" i="2"/>
  <c r="F72" i="2" l="1"/>
  <c r="E72" i="2" s="1"/>
  <c r="S72" i="2" l="1"/>
  <c r="B73" i="2" l="1"/>
  <c r="C73" i="2" s="1"/>
  <c r="A73" i="2"/>
  <c r="D72" i="2"/>
  <c r="F73" i="2" l="1"/>
  <c r="E73" i="2" s="1"/>
  <c r="S73" i="2" l="1"/>
  <c r="B74" i="2" l="1"/>
  <c r="C74" i="2" s="1"/>
  <c r="A74" i="2"/>
  <c r="D73" i="2"/>
  <c r="F74" i="2" l="1"/>
  <c r="E74" i="2" s="1"/>
  <c r="S74" i="2" l="1"/>
  <c r="B75" i="2" l="1"/>
  <c r="C75" i="2" s="1"/>
  <c r="A75" i="2"/>
  <c r="D74" i="2"/>
  <c r="F75" i="2" l="1"/>
  <c r="E75" i="2" s="1"/>
  <c r="S75" i="2" l="1"/>
  <c r="B76" i="2" l="1"/>
  <c r="C76" i="2" s="1"/>
  <c r="A76" i="2"/>
  <c r="D75" i="2"/>
  <c r="F76" i="2" l="1"/>
  <c r="E76" i="2" s="1"/>
  <c r="S76" i="2" l="1"/>
  <c r="B77" i="2" l="1"/>
  <c r="C77" i="2" s="1"/>
  <c r="A77" i="2"/>
  <c r="D76" i="2"/>
  <c r="F77" i="2" l="1"/>
  <c r="E77" i="2" s="1"/>
  <c r="S77" i="2" l="1"/>
  <c r="B78" i="2" l="1"/>
  <c r="C78" i="2" s="1"/>
  <c r="A78" i="2"/>
  <c r="D77" i="2"/>
  <c r="F78" i="2" l="1"/>
  <c r="E78" i="2" s="1"/>
  <c r="S78" i="2" l="1"/>
  <c r="B79" i="2" l="1"/>
  <c r="C79" i="2" s="1"/>
  <c r="A79" i="2"/>
  <c r="D78" i="2"/>
  <c r="F79" i="2" l="1"/>
  <c r="E79" i="2" s="1"/>
  <c r="S79" i="2" l="1"/>
  <c r="B80" i="2" l="1"/>
  <c r="C80" i="2" s="1"/>
  <c r="A80" i="2"/>
  <c r="D79" i="2"/>
  <c r="F80" i="2" l="1"/>
  <c r="E80" i="2" s="1"/>
  <c r="S80" i="2" l="1"/>
  <c r="B81" i="2" l="1"/>
  <c r="C81" i="2" s="1"/>
  <c r="A81" i="2"/>
  <c r="D80" i="2"/>
  <c r="F81" i="2" l="1"/>
  <c r="E81" i="2" s="1"/>
  <c r="S81" i="2" l="1"/>
  <c r="B82" i="2" l="1"/>
  <c r="C82" i="2" s="1"/>
  <c r="A82" i="2"/>
  <c r="D81" i="2"/>
  <c r="F82" i="2" l="1"/>
  <c r="E82" i="2" s="1"/>
  <c r="S82" i="2" l="1"/>
  <c r="B83" i="2" l="1"/>
  <c r="C83" i="2" s="1"/>
  <c r="A83" i="2"/>
  <c r="D82" i="2"/>
  <c r="F83" i="2" l="1"/>
  <c r="E83" i="2" s="1"/>
  <c r="S83" i="2" l="1"/>
  <c r="B84" i="2" l="1"/>
  <c r="C84" i="2" s="1"/>
  <c r="A84" i="2"/>
  <c r="D83" i="2"/>
  <c r="F84" i="2" l="1"/>
  <c r="E84" i="2" s="1"/>
  <c r="S84" i="2" l="1"/>
  <c r="B85" i="2" l="1"/>
  <c r="C85" i="2" s="1"/>
  <c r="A85" i="2"/>
  <c r="D84" i="2"/>
  <c r="F85" i="2" l="1"/>
  <c r="E85" i="2" s="1"/>
  <c r="S85" i="2" l="1"/>
  <c r="B86" i="2" l="1"/>
  <c r="C86" i="2" s="1"/>
  <c r="A86" i="2"/>
  <c r="D85" i="2"/>
  <c r="F86" i="2" l="1"/>
  <c r="E86" i="2" s="1"/>
  <c r="S86" i="2" l="1"/>
  <c r="B87" i="2" l="1"/>
  <c r="C87" i="2" s="1"/>
  <c r="A87" i="2"/>
  <c r="D86" i="2"/>
  <c r="F87" i="2" l="1"/>
  <c r="E87" i="2" s="1"/>
  <c r="S87" i="2" l="1"/>
  <c r="B88" i="2" l="1"/>
  <c r="C88" i="2" s="1"/>
  <c r="A88" i="2"/>
  <c r="D87" i="2"/>
  <c r="F88" i="2" l="1"/>
  <c r="E88" i="2" s="1"/>
  <c r="S88" i="2" l="1"/>
  <c r="B89" i="2" l="1"/>
  <c r="C89" i="2" s="1"/>
  <c r="A89" i="2"/>
  <c r="D88" i="2"/>
  <c r="F89" i="2" l="1"/>
  <c r="E89" i="2" s="1"/>
  <c r="S89" i="2" l="1"/>
  <c r="B90" i="2" l="1"/>
  <c r="C90" i="2" s="1"/>
  <c r="A90" i="2"/>
  <c r="D89" i="2"/>
  <c r="F90" i="2" l="1"/>
  <c r="E90" i="2" s="1"/>
  <c r="S90" i="2" l="1"/>
  <c r="B91" i="2" l="1"/>
  <c r="C91" i="2" s="1"/>
  <c r="A91" i="2"/>
  <c r="D90" i="2"/>
  <c r="F91" i="2" l="1"/>
  <c r="E91" i="2" s="1"/>
  <c r="S91" i="2" l="1"/>
  <c r="B92" i="2" l="1"/>
  <c r="C92" i="2" s="1"/>
  <c r="A92" i="2"/>
  <c r="D91" i="2"/>
  <c r="F92" i="2" l="1"/>
  <c r="E92" i="2" s="1"/>
  <c r="S92" i="2" l="1"/>
  <c r="B93" i="2" l="1"/>
  <c r="C93" i="2" s="1"/>
  <c r="A93" i="2"/>
  <c r="D92" i="2"/>
  <c r="F93" i="2" l="1"/>
  <c r="E93" i="2" s="1"/>
  <c r="S93" i="2" l="1"/>
  <c r="B94" i="2" l="1"/>
  <c r="C94" i="2" s="1"/>
  <c r="A94" i="2"/>
  <c r="D93" i="2"/>
  <c r="F94" i="2" l="1"/>
  <c r="E94" i="2" s="1"/>
  <c r="S94" i="2" l="1"/>
  <c r="B95" i="2" l="1"/>
  <c r="C95" i="2" s="1"/>
  <c r="A95" i="2"/>
  <c r="D94" i="2"/>
  <c r="F95" i="2" l="1"/>
  <c r="E95" i="2" s="1"/>
  <c r="S95" i="2" l="1"/>
  <c r="B96" i="2" l="1"/>
  <c r="C96" i="2" s="1"/>
  <c r="A96" i="2"/>
  <c r="D95" i="2"/>
  <c r="F96" i="2" l="1"/>
  <c r="E96" i="2" s="1"/>
  <c r="S96" i="2" l="1"/>
  <c r="B97" i="2" l="1"/>
  <c r="C97" i="2" s="1"/>
  <c r="A97" i="2"/>
  <c r="D96" i="2"/>
  <c r="F97" i="2" l="1"/>
  <c r="E97" i="2" s="1"/>
  <c r="S97" i="2" l="1"/>
  <c r="B98" i="2" l="1"/>
  <c r="C98" i="2" s="1"/>
  <c r="A98" i="2"/>
  <c r="D97" i="2"/>
  <c r="F98" i="2" l="1"/>
  <c r="E98" i="2" s="1"/>
  <c r="S98" i="2" l="1"/>
  <c r="B99" i="2" l="1"/>
  <c r="C99" i="2" s="1"/>
  <c r="A99" i="2"/>
  <c r="D98" i="2"/>
  <c r="F99" i="2" l="1"/>
  <c r="E99" i="2" s="1"/>
  <c r="S99" i="2" l="1"/>
  <c r="B100" i="2" l="1"/>
  <c r="C100" i="2" s="1"/>
  <c r="A100" i="2"/>
  <c r="D99" i="2"/>
  <c r="F100" i="2" l="1"/>
  <c r="E100" i="2" s="1"/>
  <c r="S100" i="2" l="1"/>
  <c r="B101" i="2" l="1"/>
  <c r="C101" i="2" s="1"/>
  <c r="A101" i="2"/>
  <c r="D100" i="2"/>
  <c r="F101" i="2" l="1"/>
  <c r="E101" i="2" s="1"/>
  <c r="S101" i="2" l="1"/>
  <c r="B102" i="2" l="1"/>
  <c r="C102" i="2" s="1"/>
  <c r="A102" i="2"/>
  <c r="D101" i="2"/>
  <c r="F102" i="2" l="1"/>
  <c r="E102" i="2" s="1"/>
  <c r="S102" i="2" l="1"/>
  <c r="B103" i="2" l="1"/>
  <c r="C103" i="2" s="1"/>
  <c r="A103" i="2"/>
  <c r="D102" i="2"/>
  <c r="F103" i="2" l="1"/>
  <c r="E103" i="2" s="1"/>
  <c r="S103" i="2" l="1"/>
  <c r="B104" i="2" l="1"/>
  <c r="C104" i="2" s="1"/>
  <c r="A104" i="2"/>
  <c r="D103" i="2"/>
  <c r="F104" i="2" l="1"/>
  <c r="E104" i="2" s="1"/>
  <c r="S104" i="2" l="1"/>
  <c r="B105" i="2" l="1"/>
  <c r="C105" i="2" s="1"/>
  <c r="A105" i="2"/>
  <c r="D104" i="2"/>
  <c r="F105" i="2" l="1"/>
  <c r="E105" i="2" s="1"/>
  <c r="S105" i="2" l="1"/>
  <c r="B106" i="2" l="1"/>
  <c r="C106" i="2" s="1"/>
  <c r="A106" i="2"/>
  <c r="D105" i="2"/>
  <c r="F106" i="2" l="1"/>
  <c r="E106" i="2" s="1"/>
  <c r="S106" i="2" l="1"/>
  <c r="B107" i="2" l="1"/>
  <c r="C107" i="2" s="1"/>
  <c r="A107" i="2"/>
  <c r="D106" i="2"/>
  <c r="F107" i="2" l="1"/>
  <c r="E107" i="2" s="1"/>
  <c r="S107" i="2" l="1"/>
  <c r="B108" i="2" l="1"/>
  <c r="C108" i="2" s="1"/>
  <c r="A108" i="2"/>
  <c r="D107" i="2"/>
  <c r="F108" i="2" l="1"/>
  <c r="E108" i="2" s="1"/>
  <c r="S108" i="2" l="1"/>
  <c r="B109" i="2" l="1"/>
  <c r="C109" i="2" s="1"/>
  <c r="A109" i="2"/>
  <c r="D108" i="2"/>
  <c r="F109" i="2" l="1"/>
  <c r="E109" i="2" s="1"/>
  <c r="S109" i="2" l="1"/>
  <c r="B110" i="2" l="1"/>
  <c r="C110" i="2" s="1"/>
  <c r="A110" i="2"/>
  <c r="D109" i="2"/>
  <c r="F110" i="2" l="1"/>
  <c r="E110" i="2" s="1"/>
  <c r="S110" i="2" l="1"/>
  <c r="B111" i="2" l="1"/>
  <c r="C111" i="2" s="1"/>
  <c r="A111" i="2"/>
  <c r="D110" i="2"/>
  <c r="F111" i="2" l="1"/>
  <c r="E111" i="2" s="1"/>
  <c r="S111" i="2" l="1"/>
  <c r="B112" i="2" l="1"/>
  <c r="C112" i="2" s="1"/>
  <c r="A112" i="2"/>
  <c r="D111" i="2"/>
  <c r="F112" i="2" l="1"/>
  <c r="E112" i="2" s="1"/>
  <c r="S112" i="2" l="1"/>
  <c r="B113" i="2" l="1"/>
  <c r="C113" i="2" s="1"/>
  <c r="A113" i="2"/>
  <c r="D112" i="2"/>
  <c r="F113" i="2" l="1"/>
  <c r="E113" i="2" s="1"/>
  <c r="S113" i="2" l="1"/>
  <c r="B114" i="2" l="1"/>
  <c r="C114" i="2" s="1"/>
  <c r="A114" i="2"/>
  <c r="D113" i="2"/>
  <c r="F114" i="2" l="1"/>
  <c r="E114" i="2" s="1"/>
  <c r="S114" i="2" l="1"/>
  <c r="B115" i="2" l="1"/>
  <c r="C115" i="2" s="1"/>
  <c r="A115" i="2"/>
  <c r="D114" i="2"/>
  <c r="F115" i="2" l="1"/>
  <c r="E115" i="2" s="1"/>
  <c r="S115" i="2" l="1"/>
  <c r="B116" i="2" l="1"/>
  <c r="C116" i="2" s="1"/>
  <c r="A116" i="2"/>
  <c r="D115" i="2"/>
  <c r="F116" i="2" l="1"/>
  <c r="E116" i="2" s="1"/>
  <c r="S116" i="2" l="1"/>
  <c r="B117" i="2" l="1"/>
  <c r="C117" i="2" s="1"/>
  <c r="A117" i="2"/>
  <c r="D116" i="2"/>
  <c r="F117" i="2" l="1"/>
  <c r="E117" i="2" s="1"/>
  <c r="S117" i="2" l="1"/>
  <c r="B118" i="2" l="1"/>
  <c r="C118" i="2" s="1"/>
  <c r="A118" i="2"/>
  <c r="D117" i="2"/>
  <c r="F118" i="2" l="1"/>
  <c r="E118" i="2" s="1"/>
  <c r="S118" i="2" l="1"/>
  <c r="B119" i="2" l="1"/>
  <c r="C119" i="2" s="1"/>
  <c r="A119" i="2"/>
  <c r="D118" i="2"/>
  <c r="F119" i="2" l="1"/>
  <c r="E119" i="2" s="1"/>
  <c r="S119" i="2" l="1"/>
  <c r="B120" i="2" l="1"/>
  <c r="C120" i="2" s="1"/>
  <c r="A120" i="2"/>
  <c r="D119" i="2"/>
  <c r="F120" i="2" l="1"/>
  <c r="E120" i="2" s="1"/>
  <c r="S120" i="2" l="1"/>
  <c r="B121" i="2" l="1"/>
  <c r="C121" i="2" s="1"/>
  <c r="A121" i="2"/>
  <c r="D120" i="2"/>
  <c r="F121" i="2" l="1"/>
  <c r="E121" i="2" s="1"/>
  <c r="S121" i="2" l="1"/>
  <c r="B122" i="2" l="1"/>
  <c r="C122" i="2" s="1"/>
  <c r="A122" i="2"/>
  <c r="D121" i="2"/>
  <c r="F122" i="2" l="1"/>
  <c r="E122" i="2" s="1"/>
  <c r="S122" i="2" l="1"/>
  <c r="B123" i="2" l="1"/>
  <c r="C123" i="2" s="1"/>
  <c r="A123" i="2"/>
  <c r="D122" i="2"/>
  <c r="F123" i="2" l="1"/>
  <c r="E123" i="2" s="1"/>
  <c r="S123" i="2" l="1"/>
  <c r="B124" i="2" l="1"/>
  <c r="C124" i="2" s="1"/>
  <c r="A124" i="2"/>
  <c r="D123" i="2"/>
  <c r="F124" i="2" l="1"/>
  <c r="E124" i="2" s="1"/>
  <c r="S124" i="2" l="1"/>
  <c r="B125" i="2" l="1"/>
  <c r="C125" i="2" s="1"/>
  <c r="A125" i="2"/>
  <c r="D124" i="2"/>
  <c r="F125" i="2" l="1"/>
  <c r="E125" i="2" s="1"/>
  <c r="S125" i="2" l="1"/>
  <c r="B126" i="2" l="1"/>
  <c r="C126" i="2" s="1"/>
  <c r="A126" i="2"/>
  <c r="D125" i="2"/>
  <c r="F126" i="2" l="1"/>
  <c r="E126" i="2" s="1"/>
  <c r="S126" i="2" l="1"/>
  <c r="B127" i="2" l="1"/>
  <c r="C127" i="2" s="1"/>
  <c r="A127" i="2"/>
  <c r="D126" i="2"/>
  <c r="F127" i="2" l="1"/>
  <c r="E127" i="2" s="1"/>
  <c r="S127" i="2" l="1"/>
  <c r="B128" i="2" l="1"/>
  <c r="C128" i="2" s="1"/>
  <c r="A128" i="2"/>
  <c r="D127" i="2"/>
  <c r="F128" i="2" l="1"/>
  <c r="E128" i="2" s="1"/>
  <c r="S128" i="2" l="1"/>
  <c r="B129" i="2" l="1"/>
  <c r="C129" i="2" s="1"/>
  <c r="A129" i="2"/>
  <c r="D128" i="2"/>
  <c r="F129" i="2" l="1"/>
  <c r="E129" i="2" s="1"/>
  <c r="S129" i="2" l="1"/>
  <c r="B130" i="2" l="1"/>
  <c r="C130" i="2" s="1"/>
  <c r="A130" i="2"/>
  <c r="D129" i="2"/>
  <c r="F130" i="2" l="1"/>
  <c r="E130" i="2" s="1"/>
  <c r="S130" i="2" l="1"/>
  <c r="B131" i="2" l="1"/>
  <c r="C131" i="2" s="1"/>
  <c r="A131" i="2"/>
  <c r="D130" i="2"/>
  <c r="F131" i="2" l="1"/>
  <c r="E131" i="2" s="1"/>
  <c r="S131" i="2" l="1"/>
  <c r="B132" i="2" l="1"/>
  <c r="C132" i="2" s="1"/>
  <c r="A132" i="2"/>
  <c r="D131" i="2"/>
  <c r="F132" i="2" l="1"/>
  <c r="E132" i="2" s="1"/>
  <c r="S132" i="2" l="1"/>
  <c r="B133" i="2" l="1"/>
  <c r="C133" i="2" s="1"/>
  <c r="A133" i="2"/>
  <c r="D132" i="2"/>
  <c r="F133" i="2" l="1"/>
  <c r="E133" i="2" s="1"/>
  <c r="S133" i="2" l="1"/>
  <c r="B134" i="2" l="1"/>
  <c r="C134" i="2" s="1"/>
  <c r="A134" i="2"/>
  <c r="D133" i="2"/>
  <c r="F134" i="2" l="1"/>
  <c r="E134" i="2" s="1"/>
  <c r="S134" i="2" l="1"/>
  <c r="B135" i="2" l="1"/>
  <c r="C135" i="2" s="1"/>
  <c r="A135" i="2"/>
  <c r="D134" i="2"/>
  <c r="F135" i="2" l="1"/>
  <c r="E135" i="2" s="1"/>
  <c r="S135" i="2" l="1"/>
  <c r="B136" i="2" l="1"/>
  <c r="C136" i="2" s="1"/>
  <c r="A136" i="2"/>
  <c r="D135" i="2"/>
  <c r="F136" i="2" l="1"/>
  <c r="E136" i="2" s="1"/>
  <c r="S136" i="2" l="1"/>
  <c r="B137" i="2" l="1"/>
  <c r="C137" i="2" s="1"/>
  <c r="A137" i="2"/>
  <c r="D136" i="2"/>
  <c r="F137" i="2" l="1"/>
  <c r="E137" i="2" s="1"/>
  <c r="S137" i="2" l="1"/>
  <c r="B138" i="2" l="1"/>
  <c r="C138" i="2" s="1"/>
  <c r="A138" i="2"/>
  <c r="D137" i="2"/>
  <c r="F138" i="2" l="1"/>
  <c r="E138" i="2" s="1"/>
  <c r="S138" i="2" l="1"/>
  <c r="B139" i="2" l="1"/>
  <c r="C139" i="2" s="1"/>
  <c r="A139" i="2"/>
  <c r="D138" i="2"/>
  <c r="F139" i="2" l="1"/>
  <c r="E139" i="2" s="1"/>
  <c r="S139" i="2" l="1"/>
  <c r="B140" i="2" l="1"/>
  <c r="C140" i="2" s="1"/>
  <c r="A140" i="2"/>
  <c r="D139" i="2"/>
  <c r="F140" i="2" l="1"/>
  <c r="E140" i="2" s="1"/>
  <c r="S140" i="2" l="1"/>
  <c r="B141" i="2" l="1"/>
  <c r="C141" i="2" s="1"/>
  <c r="A141" i="2"/>
  <c r="D140" i="2"/>
  <c r="F141" i="2" l="1"/>
  <c r="E141" i="2" s="1"/>
  <c r="S141" i="2" l="1"/>
  <c r="B142" i="2" l="1"/>
  <c r="A142" i="2"/>
  <c r="D141" i="2"/>
  <c r="H11" i="2" s="1"/>
  <c r="F142" i="2" l="1"/>
  <c r="F143" i="2" s="1"/>
  <c r="E142" i="2" l="1"/>
  <c r="E143" i="2" s="1"/>
  <c r="S142" i="2" l="1"/>
  <c r="C143" i="2" l="1"/>
  <c r="O143" i="2" l="1"/>
  <c r="D142" i="2"/>
  <c r="T23" i="2" l="1"/>
  <c r="T24" i="2" s="1"/>
  <c r="T25" i="2" s="1"/>
  <c r="T26" i="2" s="1"/>
  <c r="T27" i="2" s="1"/>
  <c r="T28" i="2" s="1"/>
  <c r="T29" i="2" s="1"/>
  <c r="T30" i="2" s="1"/>
  <c r="T31" i="2" s="1"/>
  <c r="T32" i="2" s="1"/>
  <c r="T33" i="2" s="1"/>
  <c r="T34" i="2" s="1"/>
  <c r="T35" i="2" s="1"/>
  <c r="T36" i="2" s="1"/>
  <c r="T37" i="2" s="1"/>
  <c r="T38" i="2" s="1"/>
  <c r="T39" i="2" s="1"/>
  <c r="T40" i="2" s="1"/>
  <c r="T41" i="2" s="1"/>
  <c r="T42" i="2" s="1"/>
  <c r="T43" i="2" s="1"/>
  <c r="T44" i="2" s="1"/>
  <c r="T45" i="2" s="1"/>
  <c r="T46" i="2" s="1"/>
  <c r="T47" i="2" s="1"/>
  <c r="T48" i="2" s="1"/>
  <c r="T49" i="2" s="1"/>
  <c r="T50" i="2" s="1"/>
  <c r="T51" i="2" s="1"/>
  <c r="T52" i="2" s="1"/>
  <c r="T53" i="2" s="1"/>
  <c r="T54" i="2" s="1"/>
  <c r="T55" i="2" s="1"/>
  <c r="T56" i="2" s="1"/>
  <c r="T57" i="2" s="1"/>
  <c r="T58" i="2" s="1"/>
  <c r="T59" i="2" s="1"/>
  <c r="T60" i="2" s="1"/>
  <c r="T61" i="2" s="1"/>
  <c r="T62" i="2" s="1"/>
  <c r="T63" i="2" s="1"/>
  <c r="T64" i="2" s="1"/>
  <c r="T65" i="2" s="1"/>
  <c r="T66" i="2" s="1"/>
  <c r="T67" i="2" s="1"/>
  <c r="T68" i="2" s="1"/>
  <c r="T69" i="2" s="1"/>
  <c r="T70" i="2" s="1"/>
  <c r="T71" i="2" s="1"/>
  <c r="T72" i="2" s="1"/>
  <c r="T73" i="2" s="1"/>
  <c r="T74" i="2" s="1"/>
  <c r="T75" i="2" s="1"/>
  <c r="T76" i="2" s="1"/>
  <c r="T77" i="2" s="1"/>
  <c r="T78" i="2" s="1"/>
  <c r="T79" i="2" s="1"/>
  <c r="T80" i="2" s="1"/>
  <c r="T81" i="2" s="1"/>
  <c r="T82" i="2" s="1"/>
  <c r="T83" i="2" s="1"/>
  <c r="T84" i="2" s="1"/>
  <c r="T85" i="2" s="1"/>
  <c r="T86" i="2" s="1"/>
  <c r="T87" i="2" s="1"/>
  <c r="T88" i="2" s="1"/>
  <c r="T89" i="2" s="1"/>
  <c r="T90" i="2" s="1"/>
  <c r="T91" i="2" s="1"/>
  <c r="T92" i="2" s="1"/>
  <c r="T93" i="2" s="1"/>
  <c r="T94" i="2" s="1"/>
  <c r="T95" i="2" s="1"/>
  <c r="T96" i="2" s="1"/>
  <c r="T97" i="2" s="1"/>
  <c r="T98" i="2" s="1"/>
  <c r="T99" i="2" s="1"/>
  <c r="T100" i="2" s="1"/>
  <c r="T101" i="2" s="1"/>
  <c r="T102" i="2" s="1"/>
  <c r="T103" i="2" s="1"/>
  <c r="T104" i="2" s="1"/>
  <c r="T105" i="2" s="1"/>
  <c r="T106" i="2" s="1"/>
  <c r="T107" i="2" s="1"/>
  <c r="T108" i="2" s="1"/>
  <c r="T109" i="2" s="1"/>
  <c r="T110" i="2" s="1"/>
  <c r="T111" i="2" s="1"/>
  <c r="T112" i="2" s="1"/>
  <c r="T113" i="2" s="1"/>
  <c r="T114" i="2" s="1"/>
  <c r="T115" i="2" s="1"/>
  <c r="T116" i="2" s="1"/>
  <c r="T117" i="2" s="1"/>
  <c r="T118" i="2" s="1"/>
  <c r="T119" i="2" s="1"/>
  <c r="T120" i="2" s="1"/>
  <c r="T121" i="2" s="1"/>
  <c r="T122" i="2" s="1"/>
  <c r="T123" i="2" s="1"/>
  <c r="T124" i="2" s="1"/>
  <c r="T125" i="2" s="1"/>
  <c r="T126" i="2" s="1"/>
  <c r="T127" i="2" s="1"/>
  <c r="T128" i="2" s="1"/>
  <c r="T129" i="2" s="1"/>
  <c r="T130" i="2" s="1"/>
  <c r="T131" i="2" s="1"/>
  <c r="T132" i="2" s="1"/>
  <c r="T133" i="2" s="1"/>
  <c r="T134" i="2" s="1"/>
  <c r="T135" i="2" s="1"/>
  <c r="T136" i="2" s="1"/>
  <c r="T137" i="2" s="1"/>
  <c r="T138" i="2" s="1"/>
  <c r="T139" i="2" s="1"/>
  <c r="T140" i="2" s="1"/>
  <c r="T141" i="2" s="1"/>
  <c r="T142" i="2" s="1"/>
  <c r="D143" i="2"/>
  <c r="R148" i="2"/>
  <c r="R143" i="2" l="1"/>
  <c r="R149" i="2" s="1"/>
  <c r="R145" i="2"/>
  <c r="Q143" i="2"/>
  <c r="R150" i="2" s="1"/>
</calcChain>
</file>

<file path=xl/sharedStrings.xml><?xml version="1.0" encoding="utf-8"?>
<sst xmlns="http://schemas.openxmlformats.org/spreadsheetml/2006/main" count="70" uniqueCount="68">
  <si>
    <t>Дата видачі кредиту/дата платежу</t>
  </si>
  <si>
    <t>Чиста сума кредиту/сума платежу за розрахунковий період, грн.</t>
  </si>
  <si>
    <t>Види платежів за кредитом</t>
  </si>
  <si>
    <t>Реальна річна процентна ставка, %</t>
  </si>
  <si>
    <t>Загальна вартість кредиту, грн</t>
  </si>
  <si>
    <t>кредитодавця</t>
  </si>
  <si>
    <t>третіх осіб</t>
  </si>
  <si>
    <t>за обслуговування кредитної заборгованості</t>
  </si>
  <si>
    <t>розрахунково-касове обслуговування</t>
  </si>
  <si>
    <t>комісія за надання кредиту</t>
  </si>
  <si>
    <t>комісійний збір</t>
  </si>
  <si>
    <t>інша плата за послуги кредитного посередника1</t>
  </si>
  <si>
    <t>послуги нотаріуса</t>
  </si>
  <si>
    <t>послуги оцінювача</t>
  </si>
  <si>
    <t>послуги страховика</t>
  </si>
  <si>
    <t>інші послуги третіх осіб1</t>
  </si>
  <si>
    <t>Таблиця обчислення загальної вартості кредиту для споживача та реальної річної процентної ставки за договором про споживчий кредит</t>
  </si>
  <si>
    <t>№ з/п</t>
  </si>
  <si>
    <t>кредитного посередника     (за наявності)</t>
  </si>
  <si>
    <t>ПІБ Позичальника</t>
  </si>
  <si>
    <t>строк кредиту, міс.</t>
  </si>
  <si>
    <t>ставка, % річних</t>
  </si>
  <si>
    <t>сума кредиту, грн.</t>
  </si>
  <si>
    <t xml:space="preserve"> - Платежі за додаткові та супутні послуги кредитодавця, пов'язані з отриманням, обслуговуванням та поверненням кредиту, грн.</t>
  </si>
  <si>
    <t>Дата надання інформації:</t>
  </si>
  <si>
    <t>ПІБ, підпис.</t>
  </si>
  <si>
    <t>стандарт</t>
  </si>
  <si>
    <t>ануїтет</t>
  </si>
  <si>
    <t>вартість забезпечення, грн.</t>
  </si>
  <si>
    <t>дата надання кредиту</t>
  </si>
  <si>
    <t>дата повернення кредиту</t>
  </si>
  <si>
    <t>кіл-сть днів користування кредитом</t>
  </si>
  <si>
    <t>Кількість днів у розрахунковому періоді</t>
  </si>
  <si>
    <t>Загальні витрати за кредитом (проценти за користування кредитом, комісії та інші обов'язкові платежі за додаткові та супутні послуги кредитодавця, кредитного посередника (за наявності) та третіх осіб, пов'язані з отриманням, обслуговуванням та поверненням кредиту), грн., з них:</t>
  </si>
  <si>
    <t>середня кількість днів у році</t>
  </si>
  <si>
    <t>середня кількість днів у місяці</t>
  </si>
  <si>
    <t>графік платежів</t>
  </si>
  <si>
    <t>послуги нотаріуса, грн.</t>
  </si>
  <si>
    <t>послуги оцінювача, грн.</t>
  </si>
  <si>
    <t>платежі за додаткові та супутні послуги, грн</t>
  </si>
  <si>
    <t>сума кредиту за договором /погашення суми кредиту, грн.</t>
  </si>
  <si>
    <t>проценти за користування кредитом, грн.</t>
  </si>
  <si>
    <t>страхування життя(щорічно), тариф у % від залишку суми кредиту(або встановленого ліміти кредитування)</t>
  </si>
  <si>
    <t>страхування забезпечення(щорічно), тариф у % від вартості забезпечення</t>
  </si>
  <si>
    <t>Усього</t>
  </si>
  <si>
    <t>інші послуги кредитодавця1</t>
  </si>
  <si>
    <t xml:space="preserve"> - Платежі за додаткові та супутні послуги третіх осіб, пов'язані з отриманням, обслуговуванням та поверненням кредиту, грн.</t>
  </si>
  <si>
    <t xml:space="preserve"> - Платежі за додаткові та супутні послуги кредитного посередника, пов'язані з отриманням, обслуговуванням та поверненням кредиту грн.</t>
  </si>
  <si>
    <t>Загальна вартість кредиту для споживача за весь строк користування кредитом (у т.ч. тіло кредиту, відсотки, комісії та інші платежі), грн.</t>
  </si>
  <si>
    <t>Реальна річна процентна ставка, % річних</t>
  </si>
  <si>
    <t>Реальна річна процентна ставка обчислена на основі припущення, що договір про споживчий кредит залишається дійсним протягом строку дії, передбаченого умовами договору про споживчий кредит, та що кредитодавець і споживач виконають свої обов'язки на умовах та у строки, визначені в договорі. 
Реальна річна процентна ставка обчислена з використанням фінансової функції ЧИСТВНДОХ програмного продукту Microsoft Excel.</t>
  </si>
  <si>
    <t>Кредитодавець має право обчислювати загальні витрати за споживчим кредитом, базуючись на припущенні, що платежі за послуги кредитодавця залишатимуться незмінними та застосовуватимуться протягом строку дії договору про споживчий кредит, якщо договір про споживчий кредит містить умови, що дозволяють зміну процентної ставки та/або інших платежів за послуги кредитодавця, включених до загальних витрат за споживчим кредитом, і така зміна не може бути визначена на момент обчислення загальної вартості кредиту та реальної річної процентної ставки.</t>
  </si>
  <si>
    <t>розрахунково-касове обслуговування, грн.</t>
  </si>
  <si>
    <t>комісійний збір, грн.</t>
  </si>
  <si>
    <t>комісія за надання кредиту, грн.</t>
  </si>
  <si>
    <t>за обслуговування кредитної заборгованості, грн.,</t>
  </si>
  <si>
    <t>інші послуги кредитодавця, грн.</t>
  </si>
  <si>
    <r>
      <rPr>
        <b/>
        <sz val="12"/>
        <rFont val="Times New Roman"/>
        <family val="1"/>
        <charset val="204"/>
      </rPr>
      <t>примірник</t>
    </r>
    <r>
      <rPr>
        <sz val="12"/>
        <rFont val="Times New Roman"/>
        <family val="1"/>
        <charset val="204"/>
      </rPr>
      <t xml:space="preserve"> Таблиці обчислення загальної вартості кредиту для споживача та реальної річної процентної ставки за договором про споживчий кредит </t>
    </r>
    <r>
      <rPr>
        <b/>
        <sz val="12"/>
        <rFont val="Times New Roman"/>
        <family val="1"/>
        <charset val="204"/>
      </rPr>
      <t xml:space="preserve">ОТРИМАВ </t>
    </r>
  </si>
  <si>
    <r>
      <rPr>
        <b/>
        <u/>
        <sz val="12"/>
        <rFont val="Times New Roman"/>
        <family val="1"/>
        <charset val="204"/>
      </rPr>
      <t>Застереження</t>
    </r>
    <r>
      <rPr>
        <b/>
        <sz val="12"/>
        <rFont val="Times New Roman"/>
        <family val="1"/>
        <charset val="204"/>
      </rPr>
      <t xml:space="preserve">: </t>
    </r>
    <r>
      <rPr>
        <sz val="12"/>
        <rFont val="Times New Roman"/>
        <family val="1"/>
        <charset val="204"/>
      </rPr>
      <t>наведені обчислення реальної річної процентної ставки та загальної вартості кредиту для споживача є репрезентативними та базуються на обраних споживачем умовах кредитування, викладених вище, і на припущенні, що договір про споживчий кредит залишатиметься дійсним протягом погодженого строку, а кредитодавець і споживач виконають свої обов’язки на умовах та у строки, визначені в договорі. </t>
    </r>
  </si>
  <si>
    <r>
      <rPr>
        <b/>
        <u/>
        <sz val="12"/>
        <rFont val="Times New Roman"/>
        <family val="1"/>
        <charset val="204"/>
      </rPr>
      <t>Застереження</t>
    </r>
    <r>
      <rPr>
        <b/>
        <sz val="12"/>
        <rFont val="Times New Roman"/>
        <family val="1"/>
        <charset val="204"/>
      </rPr>
      <t>:</t>
    </r>
    <r>
      <rPr>
        <sz val="12"/>
        <rFont val="Times New Roman"/>
        <family val="1"/>
        <charset val="204"/>
      </rPr>
      <t xml:space="preserve"> використання інших способів надання кредиту та/або зміна інших вищезазначених умов кредитування можуть мати наслідком застосування іншої реальної річної процентної ставки та загальної вартості кредиту для споживача.</t>
    </r>
  </si>
  <si>
    <t>залишок по кредиту на кінець розрахункового періоду, грн</t>
  </si>
  <si>
    <t>інші послуги третіх осіб, грн.</t>
  </si>
  <si>
    <t>інша плата за послуги кредитного посередника, грн.</t>
  </si>
  <si>
    <t>платежі за додаткові та супутні послуги кредитодавця:</t>
  </si>
  <si>
    <t>платежі за додаткові та супутні послуги кредитного посередника (за наявності):</t>
  </si>
  <si>
    <t>платежі за додаткові та супутні послуги третіх осіб:</t>
  </si>
  <si>
    <t>залишок % на кінець розрахункового періоду, грн</t>
  </si>
  <si>
    <t>періодичність платежу(кожного місяця до10 числа)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</si>
</sst>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quot;;[Red]\-#,##0.00\ &quot;₴&quot;"/>
    <numFmt numFmtId="165" formatCode="0.0"/>
    <numFmt numFmtId="166" formatCode="#,##0.0000"/>
  </numFmts>
  <fonts count="18" x14ac:knownFonts="1">
    <font>
      <sz val="11"/>
      <color theme="1"/>
      <name val="Calibri"/>
      <family val="2"/>
      <charset val="204"/>
      <scheme val="minor"/>
    </font>
    <font>
      <b/>
      <sz val="12"/>
      <color theme="1"/>
      <name val="Calibri"/>
      <family val="2"/>
      <charset val="204"/>
      <scheme val="minor"/>
    </font>
    <font>
      <sz val="12"/>
      <color theme="1"/>
      <name val="Calibri"/>
      <family val="2"/>
      <charset val="204"/>
      <scheme val="minor"/>
    </font>
    <font>
      <sz val="11"/>
      <color theme="1"/>
      <name val="Calibri"/>
      <family val="2"/>
      <scheme val="minor"/>
    </font>
    <font>
      <sz val="10"/>
      <name val="Arial Cyr"/>
      <charset val="204"/>
    </font>
    <font>
      <b/>
      <sz val="11"/>
      <color theme="1"/>
      <name val="Calibri"/>
      <family val="2"/>
      <charset val="204"/>
      <scheme val="minor"/>
    </font>
    <font>
      <sz val="12"/>
      <color theme="1"/>
      <name val="Times New Roman"/>
      <family val="1"/>
      <charset val="204"/>
    </font>
    <font>
      <b/>
      <sz val="16"/>
      <color theme="1"/>
      <name val="Calibri"/>
      <family val="2"/>
      <charset val="204"/>
      <scheme val="minor"/>
    </font>
    <font>
      <sz val="12"/>
      <name val="Times New Roman"/>
      <family val="1"/>
      <charset val="204"/>
    </font>
    <font>
      <sz val="11"/>
      <name val="Calibri"/>
      <family val="2"/>
      <charset val="204"/>
      <scheme val="minor"/>
    </font>
    <font>
      <b/>
      <sz val="12"/>
      <name val="Times New Roman"/>
      <family val="1"/>
      <charset val="204"/>
    </font>
    <font>
      <b/>
      <u/>
      <sz val="12"/>
      <name val="Times New Roman"/>
      <family val="1"/>
      <charset val="204"/>
    </font>
    <font>
      <sz val="14"/>
      <color theme="1"/>
      <name val="Times New Roman"/>
      <family val="1"/>
      <charset val="204"/>
    </font>
    <font>
      <sz val="14"/>
      <color theme="1"/>
      <name val="Calibri"/>
      <family val="2"/>
      <charset val="204"/>
      <scheme val="minor"/>
    </font>
    <font>
      <b/>
      <sz val="14"/>
      <color theme="1"/>
      <name val="Times New Roman"/>
      <family val="1"/>
      <charset val="204"/>
    </font>
    <font>
      <sz val="14"/>
      <color theme="0"/>
      <name val="Times New Roman"/>
      <family val="1"/>
      <charset val="204"/>
    </font>
    <font>
      <sz val="14"/>
      <color theme="0"/>
      <name val="Calibri"/>
      <family val="2"/>
      <charset val="204"/>
      <scheme val="minor"/>
    </font>
    <font>
      <sz val="14"/>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59999389629810485"/>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s>
  <cellStyleXfs count="4">
    <xf numFmtId="0" fontId="0" fillId="0" borderId="0"/>
    <xf numFmtId="0" fontId="3" fillId="0" borderId="0"/>
    <xf numFmtId="0" fontId="4" fillId="0" borderId="0"/>
    <xf numFmtId="9" fontId="4" fillId="0" borderId="0" applyFont="0" applyFill="0" applyBorder="0" applyAlignment="0" applyProtection="0"/>
  </cellStyleXfs>
  <cellXfs count="112">
    <xf numFmtId="0" fontId="0" fillId="0" borderId="0" xfId="0"/>
    <xf numFmtId="4" fontId="10" fillId="2" borderId="1" xfId="2" applyNumberFormat="1" applyFont="1" applyFill="1" applyBorder="1" applyAlignment="1" applyProtection="1">
      <protection hidden="1"/>
    </xf>
    <xf numFmtId="4" fontId="10" fillId="2" borderId="1" xfId="3" applyNumberFormat="1" applyFont="1" applyFill="1" applyBorder="1" applyAlignment="1" applyProtection="1">
      <protection hidden="1"/>
    </xf>
    <xf numFmtId="0" fontId="8" fillId="2" borderId="0" xfId="2" applyFont="1" applyFill="1" applyAlignment="1" applyProtection="1">
      <protection hidden="1"/>
    </xf>
    <xf numFmtId="0" fontId="8" fillId="2" borderId="0" xfId="2" applyFont="1" applyFill="1" applyBorder="1" applyAlignment="1" applyProtection="1">
      <protection hidden="1"/>
    </xf>
    <xf numFmtId="0" fontId="0" fillId="0" borderId="0" xfId="0" applyProtection="1">
      <protection locked="0"/>
    </xf>
    <xf numFmtId="0" fontId="0" fillId="0" borderId="0" xfId="0" applyFill="1" applyBorder="1" applyProtection="1">
      <protection locked="0"/>
    </xf>
    <xf numFmtId="0" fontId="13" fillId="0" borderId="0" xfId="0" applyFont="1" applyFill="1" applyBorder="1" applyAlignment="1" applyProtection="1">
      <alignment horizontal="left"/>
      <protection locked="0"/>
    </xf>
    <xf numFmtId="0" fontId="12" fillId="0" borderId="0" xfId="0" applyFont="1" applyFill="1" applyBorder="1" applyAlignment="1" applyProtection="1">
      <alignment horizontal="left" vertical="center" wrapText="1"/>
      <protection locked="0"/>
    </xf>
    <xf numFmtId="4" fontId="12" fillId="0" borderId="0" xfId="0" applyNumberFormat="1" applyFont="1" applyFill="1" applyBorder="1" applyAlignment="1" applyProtection="1">
      <alignment horizontal="left" vertical="center" wrapText="1"/>
      <protection locked="0"/>
    </xf>
    <xf numFmtId="0" fontId="12" fillId="0" borderId="0" xfId="0" applyFont="1" applyFill="1" applyBorder="1" applyAlignment="1" applyProtection="1">
      <alignment horizontal="left"/>
      <protection locked="0"/>
    </xf>
    <xf numFmtId="10" fontId="12" fillId="0" borderId="0" xfId="0" applyNumberFormat="1" applyFont="1" applyFill="1" applyBorder="1" applyAlignment="1" applyProtection="1">
      <alignment horizontal="left" vertical="center" wrapText="1"/>
      <protection locked="0"/>
    </xf>
    <xf numFmtId="0" fontId="0" fillId="0" borderId="0" xfId="0" applyFill="1" applyProtection="1">
      <protection locked="0"/>
    </xf>
    <xf numFmtId="0" fontId="5" fillId="0" borderId="0" xfId="0" applyFont="1" applyProtection="1">
      <protection locked="0"/>
    </xf>
    <xf numFmtId="0" fontId="0" fillId="0" borderId="0" xfId="0" applyAlignment="1" applyProtection="1">
      <protection locked="0"/>
    </xf>
    <xf numFmtId="0" fontId="1" fillId="0" borderId="1" xfId="0" applyFont="1" applyBorder="1" applyAlignment="1" applyProtection="1">
      <alignment horizontal="center" vertical="center" textRotation="90" wrapText="1"/>
    </xf>
    <xf numFmtId="0" fontId="1" fillId="0" borderId="19" xfId="0" applyFont="1" applyBorder="1" applyAlignment="1" applyProtection="1">
      <alignment horizontal="center" vertical="center" wrapText="1"/>
    </xf>
    <xf numFmtId="0" fontId="1" fillId="0" borderId="1" xfId="0" applyFont="1" applyBorder="1" applyAlignment="1" applyProtection="1">
      <alignment horizontal="center" wrapText="1"/>
    </xf>
    <xf numFmtId="0" fontId="0" fillId="0" borderId="20" xfId="0" applyBorder="1" applyProtection="1"/>
    <xf numFmtId="0" fontId="0" fillId="0" borderId="19" xfId="0" applyBorder="1" applyAlignment="1" applyProtection="1">
      <alignment horizontal="center" vertical="center"/>
    </xf>
    <xf numFmtId="14" fontId="0" fillId="0" borderId="1" xfId="0" applyNumberFormat="1" applyFont="1" applyFill="1" applyBorder="1" applyProtection="1"/>
    <xf numFmtId="2" fontId="2" fillId="0" borderId="1" xfId="0" applyNumberFormat="1" applyFont="1" applyBorder="1" applyAlignment="1" applyProtection="1">
      <alignment horizontal="center" wrapText="1"/>
    </xf>
    <xf numFmtId="4" fontId="9" fillId="0" borderId="1" xfId="0" applyNumberFormat="1" applyFont="1" applyFill="1" applyBorder="1" applyProtection="1"/>
    <xf numFmtId="4" fontId="0" fillId="0" borderId="1" xfId="0" applyNumberFormat="1" applyFont="1" applyBorder="1" applyProtection="1"/>
    <xf numFmtId="4" fontId="2" fillId="0" borderId="1" xfId="0" applyNumberFormat="1" applyFont="1" applyBorder="1" applyAlignment="1" applyProtection="1">
      <alignment horizontal="center" wrapText="1"/>
    </xf>
    <xf numFmtId="4" fontId="0" fillId="0" borderId="20" xfId="0" applyNumberFormat="1" applyFont="1" applyBorder="1" applyProtection="1"/>
    <xf numFmtId="0" fontId="0" fillId="0" borderId="19" xfId="0" applyFill="1" applyBorder="1" applyAlignment="1" applyProtection="1">
      <alignment horizontal="center" vertical="center"/>
    </xf>
    <xf numFmtId="1" fontId="0" fillId="0" borderId="1" xfId="0" applyNumberFormat="1" applyFont="1" applyFill="1" applyBorder="1" applyProtection="1"/>
    <xf numFmtId="4" fontId="0" fillId="0" borderId="1" xfId="0" applyNumberFormat="1" applyFont="1" applyFill="1" applyBorder="1" applyProtection="1"/>
    <xf numFmtId="14" fontId="0" fillId="0" borderId="1" xfId="0" applyNumberFormat="1" applyFont="1" applyBorder="1" applyProtection="1"/>
    <xf numFmtId="0" fontId="5" fillId="0" borderId="21" xfId="0" applyFont="1" applyBorder="1" applyProtection="1"/>
    <xf numFmtId="0" fontId="5" fillId="0" borderId="22" xfId="0" applyFont="1" applyBorder="1" applyProtection="1"/>
    <xf numFmtId="1" fontId="5" fillId="0" borderId="23" xfId="0" applyNumberFormat="1" applyFont="1" applyFill="1" applyBorder="1" applyProtection="1"/>
    <xf numFmtId="4" fontId="5" fillId="0" borderId="23" xfId="0" applyNumberFormat="1" applyFont="1" applyFill="1" applyBorder="1" applyProtection="1"/>
    <xf numFmtId="4" fontId="5" fillId="3" borderId="23" xfId="0" applyNumberFormat="1" applyFont="1" applyFill="1" applyBorder="1" applyProtection="1"/>
    <xf numFmtId="4" fontId="5" fillId="0" borderId="24" xfId="0" applyNumberFormat="1" applyFont="1" applyFill="1" applyBorder="1" applyProtection="1"/>
    <xf numFmtId="0" fontId="0" fillId="0" borderId="0" xfId="0" applyFill="1" applyBorder="1" applyAlignment="1" applyProtection="1">
      <alignment horizontal="center" vertical="center"/>
    </xf>
    <xf numFmtId="0" fontId="0" fillId="0" borderId="0" xfId="0" applyBorder="1" applyProtection="1"/>
    <xf numFmtId="0" fontId="5" fillId="0" borderId="0" xfId="0" applyFont="1" applyFill="1" applyBorder="1" applyProtection="1"/>
    <xf numFmtId="4" fontId="0" fillId="0" borderId="0" xfId="0" applyNumberFormat="1" applyFont="1" applyFill="1" applyBorder="1" applyProtection="1"/>
    <xf numFmtId="0" fontId="0" fillId="0" borderId="0" xfId="0" applyFont="1" applyFill="1" applyBorder="1" applyProtection="1"/>
    <xf numFmtId="0" fontId="2" fillId="0" borderId="0" xfId="0" applyFont="1" applyAlignment="1" applyProtection="1"/>
    <xf numFmtId="0" fontId="2" fillId="0" borderId="0" xfId="0" applyFont="1" applyBorder="1" applyAlignment="1" applyProtection="1"/>
    <xf numFmtId="0" fontId="13" fillId="0" borderId="0" xfId="0" applyFont="1" applyProtection="1">
      <protection hidden="1"/>
    </xf>
    <xf numFmtId="0" fontId="0" fillId="0" borderId="0" xfId="0" applyProtection="1">
      <protection hidden="1"/>
    </xf>
    <xf numFmtId="0" fontId="12" fillId="0" borderId="0" xfId="0" applyFont="1" applyBorder="1" applyAlignment="1" applyProtection="1">
      <alignment wrapText="1"/>
      <protection hidden="1"/>
    </xf>
    <xf numFmtId="0" fontId="15" fillId="0" borderId="0" xfId="0" applyFont="1" applyBorder="1" applyAlignment="1" applyProtection="1">
      <alignment wrapText="1"/>
      <protection hidden="1"/>
    </xf>
    <xf numFmtId="4" fontId="12" fillId="0" borderId="1" xfId="0" applyNumberFormat="1" applyFont="1" applyBorder="1" applyAlignment="1" applyProtection="1">
      <alignment vertical="center"/>
      <protection hidden="1"/>
    </xf>
    <xf numFmtId="0" fontId="12" fillId="0" borderId="0" xfId="0" applyFont="1" applyProtection="1">
      <protection hidden="1"/>
    </xf>
    <xf numFmtId="14" fontId="12" fillId="0" borderId="1" xfId="0" applyNumberFormat="1" applyFont="1" applyBorder="1" applyAlignment="1" applyProtection="1">
      <alignment vertical="center" wrapText="1"/>
      <protection hidden="1"/>
    </xf>
    <xf numFmtId="0" fontId="12" fillId="0" borderId="1" xfId="0" applyFont="1" applyBorder="1" applyAlignment="1" applyProtection="1">
      <alignment vertical="center"/>
      <protection hidden="1"/>
    </xf>
    <xf numFmtId="0" fontId="0" fillId="0" borderId="0" xfId="0" applyBorder="1" applyProtection="1">
      <protection hidden="1"/>
    </xf>
    <xf numFmtId="0" fontId="12" fillId="0" borderId="0" xfId="0" applyFont="1" applyBorder="1" applyAlignment="1" applyProtection="1">
      <alignment vertical="center" wrapText="1"/>
      <protection hidden="1"/>
    </xf>
    <xf numFmtId="165" fontId="12" fillId="0" borderId="1" xfId="0" applyNumberFormat="1" applyFont="1" applyBorder="1" applyAlignment="1" applyProtection="1">
      <alignment vertical="center"/>
      <protection hidden="1"/>
    </xf>
    <xf numFmtId="0" fontId="13" fillId="0" borderId="0" xfId="0" applyFont="1" applyBorder="1" applyProtection="1">
      <protection hidden="1"/>
    </xf>
    <xf numFmtId="10" fontId="12" fillId="0" borderId="0" xfId="0" applyNumberFormat="1" applyFont="1" applyFill="1" applyBorder="1" applyAlignment="1" applyProtection="1">
      <alignment vertical="center" wrapText="1"/>
      <protection hidden="1"/>
    </xf>
    <xf numFmtId="4" fontId="12" fillId="4" borderId="1" xfId="0" applyNumberFormat="1" applyFont="1" applyFill="1" applyBorder="1" applyAlignment="1" applyProtection="1">
      <alignment vertical="center" wrapText="1"/>
      <protection locked="0" hidden="1"/>
    </xf>
    <xf numFmtId="3" fontId="12" fillId="4" borderId="1" xfId="0" applyNumberFormat="1" applyFont="1" applyFill="1" applyBorder="1" applyAlignment="1" applyProtection="1">
      <alignment vertical="center" wrapText="1"/>
      <protection locked="0" hidden="1"/>
    </xf>
    <xf numFmtId="10" fontId="12" fillId="4" borderId="1" xfId="0" applyNumberFormat="1" applyFont="1" applyFill="1" applyBorder="1" applyAlignment="1" applyProtection="1">
      <alignment vertical="center" wrapText="1"/>
      <protection locked="0" hidden="1"/>
    </xf>
    <xf numFmtId="14" fontId="12" fillId="4" borderId="1" xfId="0" applyNumberFormat="1" applyFont="1" applyFill="1" applyBorder="1" applyAlignment="1" applyProtection="1">
      <alignment vertical="center" wrapText="1"/>
      <protection locked="0" hidden="1"/>
    </xf>
    <xf numFmtId="0" fontId="12" fillId="4" borderId="1" xfId="0" applyFont="1" applyFill="1" applyBorder="1" applyAlignment="1" applyProtection="1">
      <alignment vertical="center" wrapText="1"/>
      <protection locked="0" hidden="1"/>
    </xf>
    <xf numFmtId="0" fontId="12" fillId="4" borderId="1" xfId="0" applyFont="1" applyFill="1" applyBorder="1" applyAlignment="1" applyProtection="1">
      <alignment horizontal="right" vertical="center" wrapText="1"/>
      <protection locked="0" hidden="1"/>
    </xf>
    <xf numFmtId="10" fontId="12" fillId="4" borderId="1" xfId="0" applyNumberFormat="1" applyFont="1" applyFill="1" applyBorder="1" applyAlignment="1" applyProtection="1">
      <alignment horizontal="right" vertical="center" wrapText="1"/>
      <protection locked="0" hidden="1"/>
    </xf>
    <xf numFmtId="4" fontId="12" fillId="4" borderId="1" xfId="0" applyNumberFormat="1" applyFont="1" applyFill="1" applyBorder="1" applyAlignment="1" applyProtection="1">
      <alignment horizontal="right" vertical="center" wrapText="1"/>
      <protection locked="0" hidden="1"/>
    </xf>
    <xf numFmtId="0" fontId="13" fillId="4" borderId="1" xfId="0" applyFont="1" applyFill="1" applyBorder="1" applyAlignment="1" applyProtection="1">
      <alignment horizontal="right"/>
      <protection locked="0" hidden="1"/>
    </xf>
    <xf numFmtId="0" fontId="12" fillId="0" borderId="1" xfId="0" applyFont="1" applyBorder="1" applyAlignment="1" applyProtection="1">
      <alignment horizontal="center" vertical="center" wrapText="1"/>
      <protection locked="0" hidden="1"/>
    </xf>
    <xf numFmtId="4" fontId="0" fillId="0" borderId="0" xfId="0" applyNumberFormat="1" applyFill="1" applyProtection="1">
      <protection locked="0"/>
    </xf>
    <xf numFmtId="4" fontId="0" fillId="0" borderId="0" xfId="0" applyNumberFormat="1" applyProtection="1">
      <protection locked="0"/>
    </xf>
    <xf numFmtId="166" fontId="15" fillId="0" borderId="0" xfId="0" applyNumberFormat="1" applyFont="1" applyBorder="1" applyAlignment="1" applyProtection="1">
      <alignment wrapText="1"/>
      <protection hidden="1"/>
    </xf>
    <xf numFmtId="0" fontId="16" fillId="0" borderId="0" xfId="0" applyFont="1" applyProtection="1">
      <protection hidden="1"/>
    </xf>
    <xf numFmtId="164" fontId="15" fillId="0" borderId="0" xfId="0" applyNumberFormat="1" applyFont="1" applyBorder="1" applyAlignment="1" applyProtection="1">
      <alignment wrapText="1"/>
      <protection hidden="1"/>
    </xf>
    <xf numFmtId="0" fontId="15" fillId="0" borderId="0" xfId="0" applyFont="1" applyProtection="1">
      <protection hidden="1"/>
    </xf>
    <xf numFmtId="4" fontId="16" fillId="2" borderId="0" xfId="0" applyNumberFormat="1" applyFont="1" applyFill="1" applyProtection="1">
      <protection hidden="1"/>
    </xf>
    <xf numFmtId="14" fontId="15" fillId="0" borderId="0" xfId="0" applyNumberFormat="1" applyFont="1" applyProtection="1">
      <protection hidden="1"/>
    </xf>
    <xf numFmtId="0" fontId="17" fillId="0" borderId="1" xfId="0" applyFont="1" applyBorder="1" applyAlignment="1" applyProtection="1">
      <alignment vertical="center"/>
      <protection hidden="1"/>
    </xf>
    <xf numFmtId="0" fontId="12" fillId="0" borderId="1" xfId="0" applyFont="1" applyBorder="1" applyAlignment="1" applyProtection="1">
      <alignment horizontal="left" vertical="center" wrapText="1"/>
      <protection hidden="1"/>
    </xf>
    <xf numFmtId="0" fontId="14" fillId="0" borderId="1" xfId="0" applyFont="1" applyFill="1" applyBorder="1" applyAlignment="1" applyProtection="1">
      <alignment horizontal="left" wrapText="1"/>
      <protection hidden="1"/>
    </xf>
    <xf numFmtId="0" fontId="14" fillId="0" borderId="1" xfId="0" applyFont="1" applyFill="1" applyBorder="1" applyAlignment="1" applyProtection="1">
      <alignment horizontal="left" vertical="center" wrapText="1"/>
      <protection hidden="1"/>
    </xf>
    <xf numFmtId="0" fontId="17" fillId="0" borderId="1" xfId="0" applyFont="1" applyBorder="1" applyAlignment="1" applyProtection="1">
      <alignment horizontal="left" vertical="center" wrapText="1"/>
      <protection hidden="1"/>
    </xf>
    <xf numFmtId="0" fontId="12" fillId="4" borderId="1" xfId="0" applyFont="1" applyFill="1" applyBorder="1" applyAlignment="1" applyProtection="1">
      <alignment horizontal="center" vertical="center" wrapText="1"/>
      <protection locked="0" hidden="1"/>
    </xf>
    <xf numFmtId="0" fontId="6" fillId="0" borderId="0" xfId="1" applyFont="1" applyBorder="1" applyAlignment="1" applyProtection="1">
      <alignment horizontal="center" wrapText="1"/>
    </xf>
    <xf numFmtId="0" fontId="6" fillId="0" borderId="0" xfId="1" applyFont="1" applyFill="1" applyBorder="1" applyAlignment="1" applyProtection="1">
      <alignment horizontal="center" vertical="center" wrapText="1"/>
    </xf>
    <xf numFmtId="0" fontId="6" fillId="2" borderId="25" xfId="1" applyFont="1" applyFill="1" applyBorder="1" applyAlignment="1" applyProtection="1">
      <alignment horizontal="center" vertical="center" wrapText="1"/>
    </xf>
    <xf numFmtId="0" fontId="8" fillId="2" borderId="1" xfId="1" applyFont="1" applyFill="1" applyBorder="1" applyAlignment="1" applyProtection="1">
      <alignment vertical="center" wrapText="1"/>
    </xf>
    <xf numFmtId="0" fontId="8" fillId="2" borderId="27" xfId="1" applyFont="1" applyFill="1" applyBorder="1" applyAlignment="1" applyProtection="1">
      <alignment horizontal="left" vertical="center" wrapText="1"/>
    </xf>
    <xf numFmtId="0" fontId="8" fillId="2" borderId="25" xfId="1" applyFont="1" applyFill="1" applyBorder="1" applyAlignment="1" applyProtection="1">
      <alignment horizontal="left" vertical="center" wrapText="1"/>
    </xf>
    <xf numFmtId="0" fontId="8" fillId="2" borderId="8" xfId="1" applyFont="1" applyFill="1" applyBorder="1" applyAlignment="1" applyProtection="1">
      <alignment horizontal="left" vertical="center" wrapText="1"/>
    </xf>
    <xf numFmtId="0" fontId="8" fillId="2" borderId="0" xfId="1" applyFont="1" applyFill="1" applyBorder="1" applyAlignment="1" applyProtection="1">
      <alignment horizontal="left" vertical="center" wrapText="1"/>
    </xf>
    <xf numFmtId="0" fontId="8" fillId="2" borderId="0" xfId="2" applyFont="1" applyFill="1" applyBorder="1" applyAlignment="1" applyProtection="1">
      <alignment horizontal="left" vertical="center" wrapText="1"/>
      <protection hidden="1"/>
    </xf>
    <xf numFmtId="0" fontId="6" fillId="2" borderId="26" xfId="1" applyFont="1" applyFill="1" applyBorder="1" applyAlignment="1" applyProtection="1">
      <alignment horizontal="center" vertical="center" wrapText="1"/>
    </xf>
    <xf numFmtId="14" fontId="6" fillId="2" borderId="26" xfId="1" applyNumberFormat="1" applyFont="1" applyFill="1" applyBorder="1" applyAlignment="1" applyProtection="1">
      <alignment horizontal="center" vertical="center" wrapText="1"/>
    </xf>
    <xf numFmtId="0" fontId="7" fillId="0" borderId="0" xfId="0" applyFont="1" applyBorder="1" applyAlignment="1" applyProtection="1">
      <alignment horizontal="center" wrapText="1"/>
      <protection hidden="1"/>
    </xf>
    <xf numFmtId="0" fontId="1" fillId="0" borderId="10" xfId="0" applyFont="1" applyBorder="1" applyAlignment="1" applyProtection="1">
      <alignment horizontal="center" vertical="center" textRotation="90" wrapText="1"/>
    </xf>
    <xf numFmtId="0" fontId="1" fillId="0" borderId="6" xfId="0" applyFont="1" applyBorder="1" applyAlignment="1" applyProtection="1">
      <alignment horizontal="center" vertical="center" textRotation="90" wrapText="1"/>
    </xf>
    <xf numFmtId="0" fontId="1" fillId="0" borderId="7" xfId="0" applyFont="1" applyBorder="1" applyAlignment="1" applyProtection="1">
      <alignment horizontal="center" vertical="center" textRotation="90" wrapText="1"/>
    </xf>
    <xf numFmtId="0" fontId="1" fillId="0" borderId="9"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2" xfId="0"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12" fillId="0" borderId="0" xfId="0" applyFont="1" applyFill="1" applyBorder="1" applyAlignment="1" applyProtection="1">
      <alignment horizontal="left" vertical="center" wrapText="1"/>
      <protection locked="0"/>
    </xf>
    <xf numFmtId="0" fontId="12" fillId="0" borderId="1" xfId="0" applyFont="1" applyBorder="1" applyAlignment="1" applyProtection="1">
      <alignment vertical="center" wrapText="1"/>
      <protection hidden="1"/>
    </xf>
    <xf numFmtId="0" fontId="1" fillId="0" borderId="14" xfId="0" applyFont="1" applyBorder="1" applyAlignment="1" applyProtection="1">
      <alignment horizontal="center" vertical="center" textRotation="90" wrapText="1"/>
    </xf>
    <xf numFmtId="0" fontId="1" fillId="0" borderId="16" xfId="0" applyFont="1" applyBorder="1" applyAlignment="1" applyProtection="1">
      <alignment horizontal="center" vertical="center" textRotation="90" wrapText="1"/>
    </xf>
    <xf numFmtId="0" fontId="1" fillId="0" borderId="18" xfId="0" applyFont="1" applyBorder="1" applyAlignment="1" applyProtection="1">
      <alignment horizontal="center" vertical="center" textRotation="90" wrapText="1"/>
    </xf>
    <xf numFmtId="0" fontId="1" fillId="0" borderId="5" xfId="0" applyFont="1" applyBorder="1" applyAlignment="1" applyProtection="1">
      <alignment horizontal="center" vertical="center" textRotation="90" wrapText="1"/>
    </xf>
    <xf numFmtId="0" fontId="1" fillId="0" borderId="11"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13" xfId="0" applyFont="1" applyBorder="1" applyAlignment="1" applyProtection="1">
      <alignment horizontal="center" vertical="center" wrapText="1"/>
    </xf>
    <xf numFmtId="0" fontId="14" fillId="0" borderId="0" xfId="0" applyFont="1" applyFill="1" applyBorder="1" applyAlignment="1" applyProtection="1">
      <alignment horizontal="left" vertical="center" wrapText="1"/>
      <protection locked="0"/>
    </xf>
    <xf numFmtId="0" fontId="14" fillId="0" borderId="0" xfId="0" applyFont="1" applyFill="1" applyBorder="1" applyAlignment="1" applyProtection="1">
      <alignment horizontal="left" wrapText="1"/>
      <protection locked="0"/>
    </xf>
  </cellXfs>
  <cellStyles count="4">
    <cellStyle name="Обычный" xfId="0" builtinId="0"/>
    <cellStyle name="Обычный 2" xfId="2" xr:uid="{21A66DAB-B6C0-4D9A-A121-BB5B5F7209EC}"/>
    <cellStyle name="Обычный 2 2" xfId="1" xr:uid="{7FFD8A92-D945-475F-BAFA-5601209F6986}"/>
    <cellStyle name="Процентный 2" xfId="3" xr:uid="{E07031B2-B582-4E9E-8051-0AF709AE8A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71078-1936-409D-8C3D-6B16B4EC7783}">
  <sheetPr codeName="Лист1">
    <pageSetUpPr fitToPage="1"/>
  </sheetPr>
  <dimension ref="A1:AC160"/>
  <sheetViews>
    <sheetView showZeros="0" tabSelected="1" view="pageBreakPreview" zoomScale="85" zoomScaleNormal="70" zoomScaleSheetLayoutView="85" workbookViewId="0">
      <selection activeCell="A151" sqref="A151:R151"/>
    </sheetView>
  </sheetViews>
  <sheetFormatPr defaultRowHeight="15" x14ac:dyDescent="0.25"/>
  <cols>
    <col min="1" max="1" width="9.140625" style="5"/>
    <col min="2" max="2" width="13.5703125" style="5" customWidth="1"/>
    <col min="3" max="3" width="10.140625" style="5" bestFit="1" customWidth="1"/>
    <col min="4" max="4" width="14.7109375" style="5" customWidth="1"/>
    <col min="5" max="5" width="14.85546875" style="5" customWidth="1"/>
    <col min="6" max="6" width="15.85546875" style="5" customWidth="1"/>
    <col min="7" max="7" width="16.5703125" style="5" bestFit="1" customWidth="1"/>
    <col min="8" max="8" width="13.5703125" style="5" customWidth="1"/>
    <col min="9" max="9" width="11.5703125" style="5" bestFit="1" customWidth="1"/>
    <col min="10" max="10" width="10.140625" style="5" customWidth="1"/>
    <col min="11" max="11" width="11.5703125" style="5" customWidth="1"/>
    <col min="12" max="13" width="10.85546875" style="5" customWidth="1"/>
    <col min="14" max="14" width="9.42578125" style="5" bestFit="1" customWidth="1"/>
    <col min="15" max="15" width="12" style="5" customWidth="1"/>
    <col min="16" max="16" width="9.7109375" style="5" customWidth="1"/>
    <col min="17" max="17" width="7.85546875" style="5" customWidth="1"/>
    <col min="18" max="18" width="15.5703125" style="5" customWidth="1"/>
    <col min="19" max="19" width="15.140625" style="5" customWidth="1"/>
    <col min="20" max="20" width="10.28515625" style="5" bestFit="1" customWidth="1"/>
    <col min="21" max="16384" width="9.140625" style="5"/>
  </cols>
  <sheetData>
    <row r="1" spans="1:29" ht="25.5" customHeight="1" x14ac:dyDescent="0.3">
      <c r="A1" s="77" t="s">
        <v>19</v>
      </c>
      <c r="B1" s="77"/>
      <c r="C1" s="79"/>
      <c r="D1" s="79"/>
      <c r="E1" s="79"/>
      <c r="F1" s="79"/>
      <c r="G1" s="43"/>
      <c r="H1" s="43"/>
      <c r="I1" s="77" t="s">
        <v>63</v>
      </c>
      <c r="J1" s="77"/>
      <c r="K1" s="77"/>
      <c r="L1" s="77"/>
      <c r="M1" s="77"/>
      <c r="N1" s="77"/>
      <c r="O1" s="77"/>
      <c r="P1" s="44"/>
      <c r="Q1" s="44"/>
      <c r="R1" s="44"/>
      <c r="S1" s="44"/>
      <c r="T1" s="110"/>
      <c r="U1" s="110"/>
      <c r="V1" s="110"/>
      <c r="W1" s="110"/>
      <c r="X1" s="110"/>
      <c r="Y1" s="110"/>
      <c r="Z1" s="6"/>
      <c r="AA1" s="6"/>
      <c r="AB1" s="6"/>
      <c r="AC1" s="6"/>
    </row>
    <row r="2" spans="1:29" ht="20.25" customHeight="1" x14ac:dyDescent="0.3">
      <c r="A2" s="77"/>
      <c r="B2" s="77"/>
      <c r="C2" s="79"/>
      <c r="D2" s="79"/>
      <c r="E2" s="79"/>
      <c r="F2" s="79"/>
      <c r="G2" s="43"/>
      <c r="H2" s="43"/>
      <c r="I2" s="75" t="s">
        <v>55</v>
      </c>
      <c r="J2" s="75"/>
      <c r="K2" s="75"/>
      <c r="L2" s="75"/>
      <c r="M2" s="75"/>
      <c r="N2" s="75"/>
      <c r="O2" s="64"/>
      <c r="P2" s="44"/>
      <c r="Q2" s="44"/>
      <c r="R2" s="44"/>
      <c r="S2" s="44"/>
      <c r="T2" s="101"/>
      <c r="U2" s="101"/>
      <c r="V2" s="101"/>
      <c r="W2" s="101"/>
      <c r="X2" s="101"/>
      <c r="Y2" s="7"/>
      <c r="Z2" s="6"/>
      <c r="AA2" s="6"/>
      <c r="AB2" s="6"/>
      <c r="AC2" s="6"/>
    </row>
    <row r="3" spans="1:29" ht="18.75" customHeight="1" x14ac:dyDescent="0.3">
      <c r="A3" s="75" t="s">
        <v>36</v>
      </c>
      <c r="B3" s="75"/>
      <c r="C3" s="75"/>
      <c r="D3" s="75"/>
      <c r="E3" s="75"/>
      <c r="F3" s="65" t="s">
        <v>27</v>
      </c>
      <c r="G3" s="45"/>
      <c r="H3" s="43"/>
      <c r="I3" s="75" t="s">
        <v>54</v>
      </c>
      <c r="J3" s="75"/>
      <c r="K3" s="75"/>
      <c r="L3" s="75"/>
      <c r="M3" s="75"/>
      <c r="N3" s="75"/>
      <c r="O3" s="64">
        <f>F5*3%</f>
        <v>30000</v>
      </c>
      <c r="P3" s="44"/>
      <c r="Q3" s="44"/>
      <c r="R3" s="44"/>
      <c r="S3" s="44"/>
      <c r="T3" s="101"/>
      <c r="U3" s="101"/>
      <c r="V3" s="101"/>
      <c r="W3" s="101"/>
      <c r="X3" s="101"/>
      <c r="Y3" s="7"/>
      <c r="Z3" s="6"/>
      <c r="AA3" s="6"/>
      <c r="AB3" s="6"/>
      <c r="AC3" s="6"/>
    </row>
    <row r="4" spans="1:29" ht="15.75" customHeight="1" x14ac:dyDescent="0.3">
      <c r="A4" s="75" t="s">
        <v>28</v>
      </c>
      <c r="B4" s="75"/>
      <c r="C4" s="75"/>
      <c r="D4" s="75"/>
      <c r="E4" s="75"/>
      <c r="F4" s="56">
        <v>2000000</v>
      </c>
      <c r="G4" s="46" t="s">
        <v>27</v>
      </c>
      <c r="H4" s="43"/>
      <c r="I4" s="75" t="s">
        <v>56</v>
      </c>
      <c r="J4" s="75"/>
      <c r="K4" s="75"/>
      <c r="L4" s="75"/>
      <c r="M4" s="75"/>
      <c r="N4" s="75"/>
      <c r="O4" s="64"/>
      <c r="P4" s="44"/>
      <c r="Q4" s="44"/>
      <c r="R4" s="44"/>
      <c r="S4" s="44"/>
      <c r="T4" s="101"/>
      <c r="U4" s="101"/>
      <c r="V4" s="101"/>
      <c r="W4" s="101"/>
      <c r="X4" s="101"/>
      <c r="Y4" s="7"/>
      <c r="Z4" s="6"/>
      <c r="AA4" s="6"/>
      <c r="AB4" s="6"/>
      <c r="AC4" s="6"/>
    </row>
    <row r="5" spans="1:29" ht="35.25" customHeight="1" x14ac:dyDescent="0.3">
      <c r="A5" s="75" t="s">
        <v>22</v>
      </c>
      <c r="B5" s="75"/>
      <c r="C5" s="75"/>
      <c r="D5" s="75"/>
      <c r="E5" s="75"/>
      <c r="F5" s="56">
        <v>1000000</v>
      </c>
      <c r="G5" s="46" t="s">
        <v>26</v>
      </c>
      <c r="H5" s="43"/>
      <c r="I5" s="76" t="s">
        <v>64</v>
      </c>
      <c r="J5" s="76"/>
      <c r="K5" s="76"/>
      <c r="L5" s="76"/>
      <c r="M5" s="76"/>
      <c r="N5" s="76"/>
      <c r="O5" s="76"/>
      <c r="P5" s="44"/>
      <c r="Q5" s="44"/>
      <c r="R5" s="44"/>
      <c r="S5" s="44"/>
      <c r="T5" s="111"/>
      <c r="U5" s="111"/>
      <c r="V5" s="111"/>
      <c r="W5" s="111"/>
      <c r="X5" s="111"/>
      <c r="Y5" s="111"/>
      <c r="Z5" s="6"/>
      <c r="AA5" s="6"/>
      <c r="AB5" s="6"/>
      <c r="AC5" s="6"/>
    </row>
    <row r="6" spans="1:29" ht="15.75" customHeight="1" x14ac:dyDescent="0.3">
      <c r="A6" s="75" t="s">
        <v>20</v>
      </c>
      <c r="B6" s="75"/>
      <c r="C6" s="75"/>
      <c r="D6" s="75"/>
      <c r="E6" s="75"/>
      <c r="F6" s="57">
        <v>60</v>
      </c>
      <c r="G6" s="68">
        <v>60</v>
      </c>
      <c r="H6" s="69"/>
      <c r="I6" s="75" t="s">
        <v>53</v>
      </c>
      <c r="J6" s="75"/>
      <c r="K6" s="75"/>
      <c r="L6" s="75"/>
      <c r="M6" s="75"/>
      <c r="N6" s="75"/>
      <c r="O6" s="61"/>
      <c r="P6" s="44"/>
      <c r="Q6" s="44"/>
      <c r="R6" s="44"/>
      <c r="S6" s="44"/>
      <c r="T6" s="101"/>
      <c r="U6" s="101"/>
      <c r="V6" s="101"/>
      <c r="W6" s="101"/>
      <c r="X6" s="101"/>
      <c r="Y6" s="8"/>
      <c r="Z6" s="6"/>
      <c r="AA6" s="6"/>
      <c r="AB6" s="6"/>
      <c r="AC6" s="6"/>
    </row>
    <row r="7" spans="1:29" ht="15.75" customHeight="1" x14ac:dyDescent="0.3">
      <c r="A7" s="75" t="s">
        <v>21</v>
      </c>
      <c r="B7" s="75"/>
      <c r="C7" s="75"/>
      <c r="D7" s="75"/>
      <c r="E7" s="75"/>
      <c r="F7" s="58">
        <v>0.28000000000000003</v>
      </c>
      <c r="G7" s="46"/>
      <c r="H7" s="69"/>
      <c r="I7" s="75" t="s">
        <v>62</v>
      </c>
      <c r="J7" s="75"/>
      <c r="K7" s="75"/>
      <c r="L7" s="75"/>
      <c r="M7" s="75"/>
      <c r="N7" s="75"/>
      <c r="O7" s="61"/>
      <c r="P7" s="44"/>
      <c r="Q7" s="44"/>
      <c r="R7" s="44"/>
      <c r="S7" s="44"/>
      <c r="T7" s="101"/>
      <c r="U7" s="101"/>
      <c r="V7" s="101"/>
      <c r="W7" s="101"/>
      <c r="X7" s="101"/>
      <c r="Y7" s="8"/>
      <c r="Z7" s="6"/>
      <c r="AA7" s="6"/>
      <c r="AB7" s="6"/>
      <c r="AC7" s="6"/>
    </row>
    <row r="8" spans="1:29" ht="42" customHeight="1" x14ac:dyDescent="0.3">
      <c r="A8" s="75" t="str">
        <f>IF(F3=G4,"Щомісячний платіж(тіло та відсотки) грн.","Щомісячний платіж за тілом кредиту(відсотки згідно графіку) грн.")</f>
        <v>Щомісячний платіж(тіло та відсотки) грн.</v>
      </c>
      <c r="B8" s="75"/>
      <c r="C8" s="75"/>
      <c r="D8" s="75"/>
      <c r="E8" s="75"/>
      <c r="F8" s="47">
        <f>PMT((F7/F13*F14),F6,-F5)</f>
        <v>31126.565435074372</v>
      </c>
      <c r="G8" s="70"/>
      <c r="H8" s="69"/>
      <c r="I8" s="77" t="s">
        <v>65</v>
      </c>
      <c r="J8" s="77"/>
      <c r="K8" s="77"/>
      <c r="L8" s="77"/>
      <c r="M8" s="77"/>
      <c r="N8" s="77"/>
      <c r="O8" s="77"/>
      <c r="P8" s="44"/>
      <c r="Q8" s="44"/>
      <c r="R8" s="44"/>
      <c r="S8" s="44"/>
      <c r="T8" s="110"/>
      <c r="U8" s="110"/>
      <c r="V8" s="110"/>
      <c r="W8" s="110"/>
      <c r="X8" s="110"/>
      <c r="Y8" s="110"/>
      <c r="Z8" s="6"/>
      <c r="AA8" s="6"/>
      <c r="AB8" s="6"/>
      <c r="AC8" s="6"/>
    </row>
    <row r="9" spans="1:29" ht="18.75" customHeight="1" x14ac:dyDescent="0.3">
      <c r="A9" s="75" t="s">
        <v>29</v>
      </c>
      <c r="B9" s="75"/>
      <c r="C9" s="75"/>
      <c r="D9" s="75"/>
      <c r="E9" s="75"/>
      <c r="F9" s="59">
        <v>44539</v>
      </c>
      <c r="G9" s="71">
        <f>DAY(F9)</f>
        <v>9</v>
      </c>
      <c r="H9" s="69">
        <f>DAY(EOMONTH(F9,0))</f>
        <v>31</v>
      </c>
      <c r="I9" s="102" t="s">
        <v>37</v>
      </c>
      <c r="J9" s="102"/>
      <c r="K9" s="102"/>
      <c r="L9" s="102"/>
      <c r="M9" s="102"/>
      <c r="N9" s="102"/>
      <c r="O9" s="63">
        <v>4000</v>
      </c>
      <c r="P9" s="44"/>
      <c r="Q9" s="44"/>
      <c r="R9" s="44"/>
      <c r="S9" s="44"/>
      <c r="T9" s="101"/>
      <c r="U9" s="101"/>
      <c r="V9" s="101"/>
      <c r="W9" s="101"/>
      <c r="X9" s="101"/>
      <c r="Y9" s="9"/>
      <c r="Z9" s="6"/>
      <c r="AA9" s="6"/>
      <c r="AB9" s="6"/>
      <c r="AC9" s="6"/>
    </row>
    <row r="10" spans="1:29" ht="15.75" customHeight="1" x14ac:dyDescent="0.3">
      <c r="A10" s="75" t="s">
        <v>30</v>
      </c>
      <c r="B10" s="75"/>
      <c r="C10" s="75"/>
      <c r="D10" s="75"/>
      <c r="E10" s="75"/>
      <c r="F10" s="49">
        <f>EDATE(F9,F6)-1</f>
        <v>46364</v>
      </c>
      <c r="G10" s="71"/>
      <c r="H10" s="69"/>
      <c r="I10" s="102" t="s">
        <v>38</v>
      </c>
      <c r="J10" s="102"/>
      <c r="K10" s="102"/>
      <c r="L10" s="102"/>
      <c r="M10" s="102"/>
      <c r="N10" s="102"/>
      <c r="O10" s="63"/>
      <c r="P10" s="44"/>
      <c r="Q10" s="44"/>
      <c r="R10" s="44"/>
      <c r="S10" s="44"/>
      <c r="T10" s="101"/>
      <c r="U10" s="101"/>
      <c r="V10" s="101"/>
      <c r="W10" s="101"/>
      <c r="X10" s="101"/>
      <c r="Y10" s="9"/>
      <c r="Z10" s="6"/>
      <c r="AA10" s="6"/>
      <c r="AB10" s="6"/>
      <c r="AC10" s="6"/>
    </row>
    <row r="11" spans="1:29" ht="15.75" customHeight="1" x14ac:dyDescent="0.3">
      <c r="A11" s="75" t="s">
        <v>31</v>
      </c>
      <c r="B11" s="75"/>
      <c r="C11" s="75"/>
      <c r="D11" s="75"/>
      <c r="E11" s="75"/>
      <c r="F11" s="50">
        <f>F10-F9</f>
        <v>1825</v>
      </c>
      <c r="G11" s="71"/>
      <c r="H11" s="72">
        <f>D141-F8</f>
        <v>-31126.565435074372</v>
      </c>
      <c r="I11" s="102" t="s">
        <v>52</v>
      </c>
      <c r="J11" s="102"/>
      <c r="K11" s="102"/>
      <c r="L11" s="102"/>
      <c r="M11" s="102"/>
      <c r="N11" s="102"/>
      <c r="O11" s="63"/>
      <c r="P11" s="44"/>
      <c r="Q11" s="51"/>
      <c r="R11" s="51"/>
      <c r="S11" s="44"/>
      <c r="T11" s="101"/>
      <c r="U11" s="101"/>
      <c r="V11" s="101"/>
      <c r="W11" s="101"/>
      <c r="X11" s="101"/>
      <c r="Y11" s="10"/>
      <c r="Z11" s="6"/>
      <c r="AA11" s="6"/>
      <c r="AB11" s="6"/>
      <c r="AC11" s="6"/>
    </row>
    <row r="12" spans="1:29" ht="49.5" customHeight="1" x14ac:dyDescent="0.3">
      <c r="A12" s="75" t="s">
        <v>67</v>
      </c>
      <c r="B12" s="75"/>
      <c r="C12" s="75"/>
      <c r="D12" s="75"/>
      <c r="E12" s="75"/>
      <c r="F12" s="60">
        <v>10</v>
      </c>
      <c r="G12" s="71"/>
      <c r="H12" s="69"/>
      <c r="I12" s="102" t="s">
        <v>42</v>
      </c>
      <c r="J12" s="102"/>
      <c r="K12" s="102"/>
      <c r="L12" s="102"/>
      <c r="M12" s="102"/>
      <c r="N12" s="102"/>
      <c r="O12" s="62"/>
      <c r="P12" s="44"/>
      <c r="Q12" s="51"/>
      <c r="R12" s="51"/>
      <c r="S12" s="44"/>
      <c r="T12" s="101"/>
      <c r="U12" s="101"/>
      <c r="V12" s="101"/>
      <c r="W12" s="101"/>
      <c r="X12" s="101"/>
      <c r="Y12" s="11"/>
      <c r="Z12" s="6"/>
      <c r="AA12" s="6"/>
      <c r="AB12" s="6"/>
      <c r="AC12" s="6"/>
    </row>
    <row r="13" spans="1:29" ht="39" customHeight="1" x14ac:dyDescent="0.3">
      <c r="A13" s="78" t="s">
        <v>34</v>
      </c>
      <c r="B13" s="78"/>
      <c r="C13" s="78"/>
      <c r="D13" s="78"/>
      <c r="E13" s="78"/>
      <c r="F13" s="74">
        <v>365</v>
      </c>
      <c r="G13" s="73"/>
      <c r="H13" s="69"/>
      <c r="I13" s="102" t="s">
        <v>43</v>
      </c>
      <c r="J13" s="102"/>
      <c r="K13" s="102"/>
      <c r="L13" s="102"/>
      <c r="M13" s="102"/>
      <c r="N13" s="102"/>
      <c r="O13" s="62">
        <v>3.09E-2</v>
      </c>
      <c r="P13" s="52"/>
      <c r="Q13" s="51"/>
      <c r="R13" s="51"/>
      <c r="S13" s="44"/>
      <c r="T13" s="101"/>
      <c r="U13" s="101"/>
      <c r="V13" s="101"/>
      <c r="W13" s="101"/>
      <c r="X13" s="101"/>
      <c r="Y13" s="11"/>
      <c r="Z13" s="6"/>
      <c r="AA13" s="6"/>
      <c r="AB13" s="6"/>
      <c r="AC13" s="6"/>
    </row>
    <row r="14" spans="1:29" ht="18" customHeight="1" x14ac:dyDescent="0.3">
      <c r="A14" s="75" t="s">
        <v>35</v>
      </c>
      <c r="B14" s="75"/>
      <c r="C14" s="75"/>
      <c r="D14" s="75"/>
      <c r="E14" s="75"/>
      <c r="F14" s="53">
        <v>30.4</v>
      </c>
      <c r="G14" s="48"/>
      <c r="H14" s="43"/>
      <c r="I14" s="102" t="s">
        <v>61</v>
      </c>
      <c r="J14" s="102"/>
      <c r="K14" s="102"/>
      <c r="L14" s="102"/>
      <c r="M14" s="102"/>
      <c r="N14" s="102"/>
      <c r="O14" s="63"/>
      <c r="P14" s="44"/>
      <c r="Q14" s="51"/>
      <c r="R14" s="51"/>
      <c r="S14" s="44"/>
      <c r="T14" s="101"/>
      <c r="U14" s="101"/>
      <c r="V14" s="101"/>
      <c r="W14" s="101"/>
      <c r="X14" s="101"/>
      <c r="Y14" s="8"/>
      <c r="Z14" s="6"/>
      <c r="AA14" s="6"/>
      <c r="AB14" s="6"/>
      <c r="AC14" s="6"/>
    </row>
    <row r="15" spans="1:29" ht="15.75" customHeight="1" x14ac:dyDescent="0.3">
      <c r="A15" s="43"/>
      <c r="B15" s="43"/>
      <c r="C15" s="43"/>
      <c r="D15" s="43"/>
      <c r="E15" s="43"/>
      <c r="F15" s="48"/>
      <c r="G15" s="54"/>
      <c r="H15" s="54"/>
      <c r="I15" s="54"/>
      <c r="J15" s="54"/>
      <c r="K15" s="54"/>
      <c r="L15" s="55"/>
      <c r="M15" s="54"/>
      <c r="N15" s="52"/>
      <c r="O15" s="54"/>
      <c r="P15" s="54"/>
      <c r="Q15" s="54"/>
      <c r="R15" s="54"/>
      <c r="S15" s="54"/>
      <c r="T15" s="6"/>
      <c r="U15" s="6"/>
      <c r="V15" s="6"/>
      <c r="W15" s="6"/>
      <c r="X15" s="6"/>
      <c r="Y15" s="6"/>
      <c r="Z15" s="6"/>
      <c r="AA15" s="6"/>
      <c r="AB15" s="6"/>
      <c r="AC15" s="6"/>
    </row>
    <row r="16" spans="1:29" ht="21" customHeight="1" thickBot="1" x14ac:dyDescent="0.4">
      <c r="A16" s="91" t="s">
        <v>16</v>
      </c>
      <c r="B16" s="91"/>
      <c r="C16" s="91"/>
      <c r="D16" s="91"/>
      <c r="E16" s="91"/>
      <c r="F16" s="91"/>
      <c r="G16" s="91"/>
      <c r="H16" s="91"/>
      <c r="I16" s="91"/>
      <c r="J16" s="91"/>
      <c r="K16" s="91"/>
      <c r="L16" s="91"/>
      <c r="M16" s="91"/>
      <c r="N16" s="91"/>
      <c r="O16" s="91"/>
      <c r="P16" s="91"/>
      <c r="Q16" s="91"/>
      <c r="R16" s="91"/>
      <c r="S16" s="91"/>
    </row>
    <row r="17" spans="1:20" ht="15.75" customHeight="1" x14ac:dyDescent="0.25">
      <c r="A17" s="95" t="s">
        <v>17</v>
      </c>
      <c r="B17" s="92" t="s">
        <v>0</v>
      </c>
      <c r="C17" s="92" t="s">
        <v>32</v>
      </c>
      <c r="D17" s="92" t="s">
        <v>1</v>
      </c>
      <c r="E17" s="107" t="s">
        <v>2</v>
      </c>
      <c r="F17" s="108"/>
      <c r="G17" s="108"/>
      <c r="H17" s="108"/>
      <c r="I17" s="108"/>
      <c r="J17" s="108"/>
      <c r="K17" s="108"/>
      <c r="L17" s="108"/>
      <c r="M17" s="108"/>
      <c r="N17" s="108"/>
      <c r="O17" s="108"/>
      <c r="P17" s="109"/>
      <c r="Q17" s="92" t="s">
        <v>3</v>
      </c>
      <c r="R17" s="92" t="s">
        <v>4</v>
      </c>
      <c r="S17" s="103" t="s">
        <v>60</v>
      </c>
      <c r="T17" s="103" t="s">
        <v>66</v>
      </c>
    </row>
    <row r="18" spans="1:20" ht="18.75" customHeight="1" x14ac:dyDescent="0.25">
      <c r="A18" s="96"/>
      <c r="B18" s="93"/>
      <c r="C18" s="93"/>
      <c r="D18" s="93"/>
      <c r="E18" s="106" t="s">
        <v>40</v>
      </c>
      <c r="F18" s="106" t="s">
        <v>41</v>
      </c>
      <c r="G18" s="98" t="s">
        <v>39</v>
      </c>
      <c r="H18" s="99"/>
      <c r="I18" s="99"/>
      <c r="J18" s="99"/>
      <c r="K18" s="99"/>
      <c r="L18" s="99"/>
      <c r="M18" s="99"/>
      <c r="N18" s="99"/>
      <c r="O18" s="99"/>
      <c r="P18" s="100"/>
      <c r="Q18" s="93"/>
      <c r="R18" s="93"/>
      <c r="S18" s="104"/>
      <c r="T18" s="104"/>
    </row>
    <row r="19" spans="1:20" ht="46.5" customHeight="1" x14ac:dyDescent="0.25">
      <c r="A19" s="96"/>
      <c r="B19" s="93"/>
      <c r="C19" s="93"/>
      <c r="D19" s="93"/>
      <c r="E19" s="93"/>
      <c r="F19" s="93"/>
      <c r="G19" s="98" t="s">
        <v>5</v>
      </c>
      <c r="H19" s="99"/>
      <c r="I19" s="99"/>
      <c r="J19" s="98" t="s">
        <v>18</v>
      </c>
      <c r="K19" s="100"/>
      <c r="L19" s="98" t="s">
        <v>6</v>
      </c>
      <c r="M19" s="99"/>
      <c r="N19" s="99"/>
      <c r="O19" s="99"/>
      <c r="P19" s="100"/>
      <c r="Q19" s="93"/>
      <c r="R19" s="93"/>
      <c r="S19" s="104"/>
      <c r="T19" s="104"/>
    </row>
    <row r="20" spans="1:20" ht="111" customHeight="1" x14ac:dyDescent="0.25">
      <c r="A20" s="97"/>
      <c r="B20" s="94"/>
      <c r="C20" s="94"/>
      <c r="D20" s="94"/>
      <c r="E20" s="94"/>
      <c r="F20" s="94"/>
      <c r="G20" s="15" t="s">
        <v>7</v>
      </c>
      <c r="H20" s="15" t="s">
        <v>9</v>
      </c>
      <c r="I20" s="15" t="s">
        <v>45</v>
      </c>
      <c r="J20" s="15" t="s">
        <v>10</v>
      </c>
      <c r="K20" s="15" t="s">
        <v>11</v>
      </c>
      <c r="L20" s="15" t="s">
        <v>8</v>
      </c>
      <c r="M20" s="15" t="s">
        <v>12</v>
      </c>
      <c r="N20" s="15" t="s">
        <v>13</v>
      </c>
      <c r="O20" s="15" t="s">
        <v>14</v>
      </c>
      <c r="P20" s="15" t="s">
        <v>15</v>
      </c>
      <c r="Q20" s="94"/>
      <c r="R20" s="94"/>
      <c r="S20" s="105"/>
      <c r="T20" s="105"/>
    </row>
    <row r="21" spans="1:20" ht="18.75" customHeight="1" x14ac:dyDescent="0.25">
      <c r="A21" s="16">
        <v>1</v>
      </c>
      <c r="B21" s="17">
        <v>2</v>
      </c>
      <c r="C21" s="17">
        <v>3</v>
      </c>
      <c r="D21" s="17">
        <v>4</v>
      </c>
      <c r="E21" s="17">
        <v>5</v>
      </c>
      <c r="F21" s="17">
        <v>6</v>
      </c>
      <c r="G21" s="17">
        <v>7</v>
      </c>
      <c r="H21" s="17">
        <v>8</v>
      </c>
      <c r="I21" s="17">
        <v>9</v>
      </c>
      <c r="J21" s="17">
        <v>10</v>
      </c>
      <c r="K21" s="17">
        <v>11</v>
      </c>
      <c r="L21" s="17">
        <v>12</v>
      </c>
      <c r="M21" s="17">
        <v>13</v>
      </c>
      <c r="N21" s="17">
        <v>14</v>
      </c>
      <c r="O21" s="17">
        <v>15</v>
      </c>
      <c r="P21" s="17">
        <v>16</v>
      </c>
      <c r="Q21" s="17">
        <v>17</v>
      </c>
      <c r="R21" s="17">
        <v>18</v>
      </c>
      <c r="S21" s="18"/>
    </row>
    <row r="22" spans="1:20" ht="18.75" customHeight="1" x14ac:dyDescent="0.25">
      <c r="A22" s="19">
        <f>IF(B21="","",COUNTA($B22:B$22))</f>
        <v>1</v>
      </c>
      <c r="B22" s="20">
        <f>F9</f>
        <v>44539</v>
      </c>
      <c r="C22" s="21"/>
      <c r="D22" s="22">
        <f>-F5+SUM(G22:P22)</f>
        <v>-904200</v>
      </c>
      <c r="E22" s="23">
        <f>F5</f>
        <v>1000000</v>
      </c>
      <c r="F22" s="23"/>
      <c r="G22" s="23">
        <f>O2</f>
        <v>0</v>
      </c>
      <c r="H22" s="23">
        <f>O3</f>
        <v>30000</v>
      </c>
      <c r="I22" s="23">
        <f>O4</f>
        <v>0</v>
      </c>
      <c r="J22" s="23">
        <f>O6</f>
        <v>0</v>
      </c>
      <c r="K22" s="23">
        <f>O7</f>
        <v>0</v>
      </c>
      <c r="L22" s="23">
        <f>O11</f>
        <v>0</v>
      </c>
      <c r="M22" s="23">
        <f>O9</f>
        <v>4000</v>
      </c>
      <c r="N22" s="23">
        <f>O10</f>
        <v>0</v>
      </c>
      <c r="O22" s="23">
        <f>$O$12*S22+$O$13*$F$4</f>
        <v>61800</v>
      </c>
      <c r="P22" s="23">
        <f>O14</f>
        <v>0</v>
      </c>
      <c r="Q22" s="24"/>
      <c r="R22" s="23"/>
      <c r="S22" s="25">
        <f>F5</f>
        <v>1000000</v>
      </c>
    </row>
    <row r="23" spans="1:20" s="12" customFormat="1" ht="18.75" customHeight="1" x14ac:dyDescent="0.25">
      <c r="A23" s="26">
        <f>IF(S22&gt;0,A22+1,0)</f>
        <v>2</v>
      </c>
      <c r="B23" s="29">
        <v>44571</v>
      </c>
      <c r="C23" s="27">
        <f>EOMONTH(B23,-1)-B22</f>
        <v>22</v>
      </c>
      <c r="D23" s="23">
        <f t="shared" ref="D23:D34" si="0">IF(S22=0,0,SUM(E23:P23))</f>
        <v>31126.565435074372</v>
      </c>
      <c r="E23" s="23">
        <f t="shared" ref="E23:E34" si="1">IF(S22=0,0,(IF($F$3=$G$4,IF(B23=$F$10,S22,(IF(A23="","",$F$8-F23))),IF(B23=$F$10,S22,(IF(A23="","",$F$5/$F$6))))))</f>
        <v>14249.853106307244</v>
      </c>
      <c r="F23" s="28">
        <f t="shared" ref="F23:F34" si="2">IF(A23="","",S22*C23*$F$7/$F$13)</f>
        <v>16876.712328767127</v>
      </c>
      <c r="G23" s="28"/>
      <c r="H23" s="28"/>
      <c r="I23" s="28"/>
      <c r="J23" s="28"/>
      <c r="K23" s="28"/>
      <c r="L23" s="28"/>
      <c r="M23" s="28"/>
      <c r="N23" s="28"/>
      <c r="O23" s="28" t="str">
        <f>IF(A23&lt;$F$6,(IF(MOD(A23,12)=0,$O$12*S23+$O$13*$F$4,"")),"")</f>
        <v/>
      </c>
      <c r="P23" s="28"/>
      <c r="Q23" s="28"/>
      <c r="R23" s="28"/>
      <c r="S23" s="25">
        <f t="shared" ref="S23:S33" si="3">IF(S22=0,0,S22-E23)</f>
        <v>985750.14689369278</v>
      </c>
      <c r="T23" s="66">
        <f>F143-F23</f>
        <v>825557.6988371124</v>
      </c>
    </row>
    <row r="24" spans="1:20" ht="18.75" customHeight="1" x14ac:dyDescent="0.25">
      <c r="A24" s="26">
        <f t="shared" ref="A24:A34" si="4">IF(S23&gt;0,A23+1,0)</f>
        <v>3</v>
      </c>
      <c r="B24" s="29">
        <f t="shared" ref="B24:B34" si="5">IF(S23=0,0,(IF(B23=$F$10,"",(IF(EOMONTH(B23,1)=EOMONTH($F$10,0),$F$10,IF(EDATE(B23,1)&lt;$F$10,EDATE(B23,1),$F$10))))))</f>
        <v>44602</v>
      </c>
      <c r="C24" s="27">
        <f t="shared" ref="C24:C33" si="6">IF(S23=0,0,IF(B24=$F$10,$F$10-EOMONTH(B23,-1),B24-B23))</f>
        <v>31</v>
      </c>
      <c r="D24" s="23">
        <f t="shared" si="0"/>
        <v>31126.565435074372</v>
      </c>
      <c r="E24" s="23">
        <f t="shared" si="1"/>
        <v>7684.6167363421664</v>
      </c>
      <c r="F24" s="23">
        <f t="shared" si="2"/>
        <v>23441.948698732205</v>
      </c>
      <c r="G24" s="23"/>
      <c r="H24" s="23"/>
      <c r="I24" s="23"/>
      <c r="J24" s="23"/>
      <c r="K24" s="23"/>
      <c r="L24" s="23"/>
      <c r="M24" s="23"/>
      <c r="N24" s="23"/>
      <c r="O24" s="28" t="str">
        <f t="shared" ref="O24:O32" si="7">IF(A24&lt;$F$6,(IF(MOD(A24,12)=0,$O$12*S24+$O$13*$F$4,"")),"")</f>
        <v/>
      </c>
      <c r="P24" s="23"/>
      <c r="Q24" s="23"/>
      <c r="R24" s="23"/>
      <c r="S24" s="25">
        <f t="shared" si="3"/>
        <v>978065.53015735059</v>
      </c>
      <c r="T24" s="67">
        <f>IF(T23=0,0,T23-F24)</f>
        <v>802115.75013838022</v>
      </c>
    </row>
    <row r="25" spans="1:20" ht="18.75" customHeight="1" x14ac:dyDescent="0.25">
      <c r="A25" s="26">
        <f t="shared" si="4"/>
        <v>4</v>
      </c>
      <c r="B25" s="29">
        <f t="shared" si="5"/>
        <v>44630</v>
      </c>
      <c r="C25" s="27">
        <f t="shared" si="6"/>
        <v>28</v>
      </c>
      <c r="D25" s="23">
        <f t="shared" si="0"/>
        <v>31126.565435074372</v>
      </c>
      <c r="E25" s="23">
        <f t="shared" si="1"/>
        <v>10118.253773612374</v>
      </c>
      <c r="F25" s="23">
        <f t="shared" si="2"/>
        <v>21008.311661461998</v>
      </c>
      <c r="G25" s="23"/>
      <c r="H25" s="23"/>
      <c r="I25" s="23"/>
      <c r="J25" s="23"/>
      <c r="K25" s="23"/>
      <c r="L25" s="23"/>
      <c r="M25" s="23"/>
      <c r="N25" s="23"/>
      <c r="O25" s="28" t="str">
        <f t="shared" si="7"/>
        <v/>
      </c>
      <c r="P25" s="23"/>
      <c r="Q25" s="23"/>
      <c r="R25" s="23"/>
      <c r="S25" s="25">
        <f t="shared" si="3"/>
        <v>967947.27638373827</v>
      </c>
      <c r="T25" s="67">
        <f t="shared" ref="T25:T88" si="8">IF(T24=0,0,T24-F25)</f>
        <v>781107.43847691827</v>
      </c>
    </row>
    <row r="26" spans="1:20" x14ac:dyDescent="0.25">
      <c r="A26" s="26">
        <f t="shared" si="4"/>
        <v>5</v>
      </c>
      <c r="B26" s="29">
        <f t="shared" si="5"/>
        <v>44661</v>
      </c>
      <c r="C26" s="27">
        <f t="shared" si="6"/>
        <v>31</v>
      </c>
      <c r="D26" s="23">
        <f t="shared" si="0"/>
        <v>31126.565435074372</v>
      </c>
      <c r="E26" s="23">
        <f t="shared" si="1"/>
        <v>8107.9836295651949</v>
      </c>
      <c r="F26" s="23">
        <f t="shared" si="2"/>
        <v>23018.581805509177</v>
      </c>
      <c r="G26" s="23"/>
      <c r="H26" s="23"/>
      <c r="I26" s="23"/>
      <c r="J26" s="23"/>
      <c r="K26" s="23"/>
      <c r="L26" s="23"/>
      <c r="M26" s="23"/>
      <c r="N26" s="23"/>
      <c r="O26" s="28" t="str">
        <f t="shared" si="7"/>
        <v/>
      </c>
      <c r="P26" s="23"/>
      <c r="Q26" s="23"/>
      <c r="R26" s="23"/>
      <c r="S26" s="25">
        <f t="shared" si="3"/>
        <v>959839.29275417305</v>
      </c>
      <c r="T26" s="67">
        <f t="shared" si="8"/>
        <v>758088.8566714091</v>
      </c>
    </row>
    <row r="27" spans="1:20" x14ac:dyDescent="0.25">
      <c r="A27" s="26">
        <f t="shared" si="4"/>
        <v>6</v>
      </c>
      <c r="B27" s="29">
        <f t="shared" si="5"/>
        <v>44691</v>
      </c>
      <c r="C27" s="27">
        <f t="shared" si="6"/>
        <v>30</v>
      </c>
      <c r="D27" s="23">
        <f t="shared" si="0"/>
        <v>31126.565435074372</v>
      </c>
      <c r="E27" s="23">
        <f t="shared" si="1"/>
        <v>9037.113218266004</v>
      </c>
      <c r="F27" s="23">
        <f t="shared" si="2"/>
        <v>22089.452216808368</v>
      </c>
      <c r="G27" s="23"/>
      <c r="H27" s="23"/>
      <c r="I27" s="23"/>
      <c r="J27" s="23"/>
      <c r="K27" s="23"/>
      <c r="L27" s="23"/>
      <c r="M27" s="23"/>
      <c r="N27" s="23"/>
      <c r="O27" s="28" t="str">
        <f t="shared" si="7"/>
        <v/>
      </c>
      <c r="P27" s="23"/>
      <c r="Q27" s="23"/>
      <c r="R27" s="23"/>
      <c r="S27" s="25">
        <f t="shared" si="3"/>
        <v>950802.17953590699</v>
      </c>
      <c r="T27" s="67">
        <f t="shared" si="8"/>
        <v>735999.40445460076</v>
      </c>
    </row>
    <row r="28" spans="1:20" x14ac:dyDescent="0.25">
      <c r="A28" s="26">
        <f t="shared" si="4"/>
        <v>7</v>
      </c>
      <c r="B28" s="29">
        <f t="shared" si="5"/>
        <v>44722</v>
      </c>
      <c r="C28" s="27">
        <f t="shared" si="6"/>
        <v>31</v>
      </c>
      <c r="D28" s="23">
        <f t="shared" si="0"/>
        <v>31126.565435074372</v>
      </c>
      <c r="E28" s="23">
        <f t="shared" si="1"/>
        <v>8515.708124467048</v>
      </c>
      <c r="F28" s="23">
        <f t="shared" si="2"/>
        <v>22610.857310607324</v>
      </c>
      <c r="G28" s="23"/>
      <c r="H28" s="23"/>
      <c r="I28" s="23"/>
      <c r="J28" s="23"/>
      <c r="K28" s="23"/>
      <c r="L28" s="23"/>
      <c r="M28" s="23"/>
      <c r="N28" s="23"/>
      <c r="O28" s="28" t="str">
        <f t="shared" si="7"/>
        <v/>
      </c>
      <c r="P28" s="23"/>
      <c r="Q28" s="23"/>
      <c r="R28" s="23"/>
      <c r="S28" s="25">
        <f t="shared" si="3"/>
        <v>942286.47141143994</v>
      </c>
      <c r="T28" s="67">
        <f t="shared" si="8"/>
        <v>713388.54714399343</v>
      </c>
    </row>
    <row r="29" spans="1:20" x14ac:dyDescent="0.25">
      <c r="A29" s="26">
        <f t="shared" si="4"/>
        <v>8</v>
      </c>
      <c r="B29" s="29">
        <f t="shared" si="5"/>
        <v>44752</v>
      </c>
      <c r="C29" s="27">
        <f t="shared" si="6"/>
        <v>30</v>
      </c>
      <c r="D29" s="23">
        <f t="shared" si="0"/>
        <v>31126.565435074372</v>
      </c>
      <c r="E29" s="23">
        <f t="shared" si="1"/>
        <v>9441.0685587562984</v>
      </c>
      <c r="F29" s="23">
        <f t="shared" si="2"/>
        <v>21685.496876318073</v>
      </c>
      <c r="G29" s="23"/>
      <c r="H29" s="23"/>
      <c r="I29" s="23"/>
      <c r="J29" s="23"/>
      <c r="K29" s="23"/>
      <c r="L29" s="23"/>
      <c r="M29" s="23"/>
      <c r="N29" s="23"/>
      <c r="O29" s="28" t="str">
        <f t="shared" si="7"/>
        <v/>
      </c>
      <c r="P29" s="23"/>
      <c r="Q29" s="23"/>
      <c r="R29" s="23"/>
      <c r="S29" s="25">
        <f t="shared" si="3"/>
        <v>932845.40285268368</v>
      </c>
      <c r="T29" s="67">
        <f t="shared" si="8"/>
        <v>691703.05026767531</v>
      </c>
    </row>
    <row r="30" spans="1:20" x14ac:dyDescent="0.25">
      <c r="A30" s="26">
        <f t="shared" si="4"/>
        <v>9</v>
      </c>
      <c r="B30" s="29">
        <f t="shared" si="5"/>
        <v>44783</v>
      </c>
      <c r="C30" s="27">
        <f t="shared" si="6"/>
        <v>31</v>
      </c>
      <c r="D30" s="23">
        <f t="shared" si="0"/>
        <v>31126.565435074372</v>
      </c>
      <c r="E30" s="23">
        <f t="shared" si="1"/>
        <v>8942.7350329886322</v>
      </c>
      <c r="F30" s="23">
        <f t="shared" si="2"/>
        <v>22183.830402085739</v>
      </c>
      <c r="G30" s="23"/>
      <c r="H30" s="23"/>
      <c r="I30" s="23"/>
      <c r="J30" s="23"/>
      <c r="K30" s="23"/>
      <c r="L30" s="23"/>
      <c r="M30" s="23"/>
      <c r="N30" s="23"/>
      <c r="O30" s="28" t="str">
        <f t="shared" si="7"/>
        <v/>
      </c>
      <c r="P30" s="23"/>
      <c r="Q30" s="23"/>
      <c r="R30" s="23"/>
      <c r="S30" s="25">
        <f t="shared" si="3"/>
        <v>923902.66781969508</v>
      </c>
      <c r="T30" s="67">
        <f t="shared" si="8"/>
        <v>669519.21986558952</v>
      </c>
    </row>
    <row r="31" spans="1:20" x14ac:dyDescent="0.25">
      <c r="A31" s="26">
        <f t="shared" si="4"/>
        <v>10</v>
      </c>
      <c r="B31" s="29">
        <f t="shared" si="5"/>
        <v>44814</v>
      </c>
      <c r="C31" s="27">
        <f t="shared" si="6"/>
        <v>31</v>
      </c>
      <c r="D31" s="23">
        <f t="shared" si="0"/>
        <v>31126.565435074372</v>
      </c>
      <c r="E31" s="23">
        <f t="shared" si="1"/>
        <v>9155.4006222662792</v>
      </c>
      <c r="F31" s="23">
        <f t="shared" si="2"/>
        <v>21971.164812808092</v>
      </c>
      <c r="G31" s="23"/>
      <c r="H31" s="23"/>
      <c r="I31" s="23"/>
      <c r="J31" s="23"/>
      <c r="K31" s="23"/>
      <c r="L31" s="23"/>
      <c r="M31" s="23"/>
      <c r="N31" s="23"/>
      <c r="O31" s="28" t="str">
        <f t="shared" si="7"/>
        <v/>
      </c>
      <c r="P31" s="23"/>
      <c r="Q31" s="23"/>
      <c r="R31" s="23"/>
      <c r="S31" s="25">
        <f t="shared" si="3"/>
        <v>914747.26719742885</v>
      </c>
      <c r="T31" s="67">
        <f t="shared" si="8"/>
        <v>647548.05505278148</v>
      </c>
    </row>
    <row r="32" spans="1:20" x14ac:dyDescent="0.25">
      <c r="A32" s="26">
        <f t="shared" si="4"/>
        <v>11</v>
      </c>
      <c r="B32" s="29">
        <f t="shared" si="5"/>
        <v>44844</v>
      </c>
      <c r="C32" s="27">
        <f t="shared" si="6"/>
        <v>30</v>
      </c>
      <c r="D32" s="23">
        <f t="shared" si="0"/>
        <v>31126.565435074372</v>
      </c>
      <c r="E32" s="23">
        <f t="shared" si="1"/>
        <v>10074.847505051348</v>
      </c>
      <c r="F32" s="23">
        <f t="shared" si="2"/>
        <v>21051.717930023024</v>
      </c>
      <c r="G32" s="23"/>
      <c r="H32" s="23"/>
      <c r="I32" s="23"/>
      <c r="J32" s="23"/>
      <c r="K32" s="23"/>
      <c r="L32" s="23"/>
      <c r="M32" s="23"/>
      <c r="N32" s="23"/>
      <c r="O32" s="28" t="str">
        <f t="shared" si="7"/>
        <v/>
      </c>
      <c r="P32" s="23"/>
      <c r="Q32" s="23"/>
      <c r="R32" s="23"/>
      <c r="S32" s="25">
        <f t="shared" si="3"/>
        <v>904672.41969237756</v>
      </c>
      <c r="T32" s="67">
        <f t="shared" si="8"/>
        <v>626496.3371227585</v>
      </c>
    </row>
    <row r="33" spans="1:20" x14ac:dyDescent="0.25">
      <c r="A33" s="26">
        <f t="shared" si="4"/>
        <v>12</v>
      </c>
      <c r="B33" s="29">
        <f t="shared" si="5"/>
        <v>44875</v>
      </c>
      <c r="C33" s="27">
        <f t="shared" si="6"/>
        <v>31</v>
      </c>
      <c r="D33" s="23">
        <f t="shared" si="0"/>
        <v>31126.565435074372</v>
      </c>
      <c r="E33" s="23">
        <f t="shared" si="1"/>
        <v>9612.7117284172818</v>
      </c>
      <c r="F33" s="23">
        <f t="shared" si="2"/>
        <v>21513.85370665709</v>
      </c>
      <c r="G33" s="23"/>
      <c r="H33" s="23"/>
      <c r="I33" s="23"/>
      <c r="J33" s="23"/>
      <c r="K33" s="23"/>
      <c r="L33" s="23"/>
      <c r="M33" s="23"/>
      <c r="N33" s="23"/>
      <c r="P33" s="23"/>
      <c r="Q33" s="23"/>
      <c r="R33" s="23"/>
      <c r="S33" s="25">
        <f t="shared" si="3"/>
        <v>895059.70796396025</v>
      </c>
      <c r="T33" s="67">
        <f t="shared" si="8"/>
        <v>604982.48341610143</v>
      </c>
    </row>
    <row r="34" spans="1:20" x14ac:dyDescent="0.25">
      <c r="A34" s="26">
        <f t="shared" si="4"/>
        <v>13</v>
      </c>
      <c r="B34" s="29">
        <f t="shared" si="5"/>
        <v>44905</v>
      </c>
      <c r="C34" s="27">
        <f>IF(S33=0,0,IF(B34=$F$10,$F$10-EOMONTH(B33,-1),B34-B33))</f>
        <v>30</v>
      </c>
      <c r="D34" s="23">
        <f t="shared" si="0"/>
        <v>92926.565435074372</v>
      </c>
      <c r="E34" s="23">
        <f t="shared" si="1"/>
        <v>10527.931060013365</v>
      </c>
      <c r="F34" s="23">
        <f t="shared" si="2"/>
        <v>20598.634375061007</v>
      </c>
      <c r="G34" s="23"/>
      <c r="H34" s="23"/>
      <c r="I34" s="23"/>
      <c r="J34" s="23"/>
      <c r="K34" s="23"/>
      <c r="L34" s="23"/>
      <c r="M34" s="23"/>
      <c r="N34" s="23"/>
      <c r="O34" s="28">
        <f>IF(A33&lt;$F$6,(IF(MOD(A33,12)=0,$O$12*S33+$O$13*$F$4,"")),"")</f>
        <v>61800</v>
      </c>
      <c r="P34" s="23"/>
      <c r="Q34" s="23"/>
      <c r="R34" s="23"/>
      <c r="S34" s="25">
        <f t="shared" ref="S34" si="9">IF(S33=0,0,S33-E34)</f>
        <v>884531.77690394688</v>
      </c>
      <c r="T34" s="67">
        <f t="shared" si="8"/>
        <v>584383.8490410404</v>
      </c>
    </row>
    <row r="35" spans="1:20" x14ac:dyDescent="0.25">
      <c r="A35" s="26">
        <f t="shared" ref="A35:A98" si="10">IF(S34&gt;0,A34+1,0)</f>
        <v>14</v>
      </c>
      <c r="B35" s="29">
        <f>IF(S34=0,0,(IF(B34=$F$10,"",(IF(EOMONTH(B34,1)=EOMONTH($F$10,0),$F$10,IF(EDATE(B34,1)&lt;$F$10,EDATE(B34,1),$F$10))))))</f>
        <v>44936</v>
      </c>
      <c r="C35" s="27">
        <f t="shared" ref="C35:C98" si="11">IF(S34=0,0,IF(B35=$F$10,$F$10-EOMONTH(B34,-1),B35-B34))</f>
        <v>31</v>
      </c>
      <c r="D35" s="23">
        <f t="shared" ref="D35:D98" si="12">IF(S34=0,0,SUM(E35:P35))</f>
        <v>31126.565435074372</v>
      </c>
      <c r="E35" s="23">
        <f t="shared" ref="E35:E98" si="13">IF(S34=0,0,(IF($F$3=$G$4,IF(B35=$F$10,S34,(IF(A35="","",$F$8-F35))),IF(B35=$F$10,S34,(IF(A35="","",$F$5/$F$6))))))</f>
        <v>10091.672767879139</v>
      </c>
      <c r="F35" s="23">
        <f t="shared" ref="F35:F98" si="14">IF(A35="","",S34*C35*$F$7/$F$13)</f>
        <v>21034.892667195232</v>
      </c>
      <c r="G35" s="23"/>
      <c r="H35" s="23"/>
      <c r="I35" s="23"/>
      <c r="J35" s="23"/>
      <c r="K35" s="23"/>
      <c r="L35" s="23"/>
      <c r="M35" s="23"/>
      <c r="N35" s="23"/>
      <c r="O35" s="28" t="str">
        <f t="shared" ref="O35:O80" si="15">IF(A34&lt;$F$6,(IF(MOD(A34,12)=0,$O$12*S34+$O$13*$F$4,"")),"")</f>
        <v/>
      </c>
      <c r="P35" s="23"/>
      <c r="Q35" s="23"/>
      <c r="R35" s="23"/>
      <c r="S35" s="25">
        <f t="shared" ref="S35:S98" si="16">IF(S34=0,0,S34-E35)</f>
        <v>874440.10413606779</v>
      </c>
      <c r="T35" s="67">
        <f t="shared" si="8"/>
        <v>563348.95637384523</v>
      </c>
    </row>
    <row r="36" spans="1:20" x14ac:dyDescent="0.25">
      <c r="A36" s="26">
        <f t="shared" si="10"/>
        <v>15</v>
      </c>
      <c r="B36" s="29">
        <f t="shared" ref="B36:B99" si="17">IF(S35=0,0,(IF(B35=$F$10,"",(IF(EOMONTH(B35,1)=EOMONTH($F$10,0),$F$10,IF(EDATE(B35,1)&lt;$F$10,EDATE(B35,1),$F$10))))))</f>
        <v>44967</v>
      </c>
      <c r="C36" s="27">
        <f t="shared" si="11"/>
        <v>31</v>
      </c>
      <c r="D36" s="23">
        <f t="shared" si="12"/>
        <v>31126.565435074372</v>
      </c>
      <c r="E36" s="23">
        <f t="shared" si="13"/>
        <v>10331.661040824867</v>
      </c>
      <c r="F36" s="23">
        <f t="shared" si="14"/>
        <v>20794.904394249505</v>
      </c>
      <c r="G36" s="23"/>
      <c r="H36" s="23"/>
      <c r="I36" s="23"/>
      <c r="J36" s="23"/>
      <c r="K36" s="23"/>
      <c r="L36" s="23"/>
      <c r="M36" s="23"/>
      <c r="N36" s="23"/>
      <c r="O36" s="28" t="str">
        <f t="shared" si="15"/>
        <v/>
      </c>
      <c r="P36" s="23"/>
      <c r="Q36" s="23"/>
      <c r="R36" s="23"/>
      <c r="S36" s="25">
        <f t="shared" si="16"/>
        <v>864108.44309524295</v>
      </c>
      <c r="T36" s="67">
        <f t="shared" si="8"/>
        <v>542554.05197959568</v>
      </c>
    </row>
    <row r="37" spans="1:20" x14ac:dyDescent="0.25">
      <c r="A37" s="26">
        <f t="shared" si="10"/>
        <v>16</v>
      </c>
      <c r="B37" s="29">
        <f t="shared" si="17"/>
        <v>44995</v>
      </c>
      <c r="C37" s="27">
        <f t="shared" si="11"/>
        <v>28</v>
      </c>
      <c r="D37" s="23">
        <f t="shared" si="12"/>
        <v>31126.565435074372</v>
      </c>
      <c r="E37" s="23">
        <f t="shared" si="13"/>
        <v>12565.989561466959</v>
      </c>
      <c r="F37" s="23">
        <f t="shared" si="14"/>
        <v>18560.575873607413</v>
      </c>
      <c r="G37" s="23"/>
      <c r="H37" s="23"/>
      <c r="I37" s="23"/>
      <c r="J37" s="23"/>
      <c r="K37" s="23"/>
      <c r="L37" s="23"/>
      <c r="M37" s="23"/>
      <c r="N37" s="23"/>
      <c r="O37" s="28" t="str">
        <f t="shared" si="15"/>
        <v/>
      </c>
      <c r="P37" s="23"/>
      <c r="Q37" s="23"/>
      <c r="R37" s="23"/>
      <c r="S37" s="25">
        <f t="shared" si="16"/>
        <v>851542.45353377599</v>
      </c>
      <c r="T37" s="67">
        <f t="shared" si="8"/>
        <v>523993.47610598826</v>
      </c>
    </row>
    <row r="38" spans="1:20" x14ac:dyDescent="0.25">
      <c r="A38" s="26">
        <f t="shared" si="10"/>
        <v>17</v>
      </c>
      <c r="B38" s="29">
        <f t="shared" si="17"/>
        <v>45026</v>
      </c>
      <c r="C38" s="27">
        <f t="shared" si="11"/>
        <v>31</v>
      </c>
      <c r="D38" s="23">
        <f t="shared" si="12"/>
        <v>31126.565435074372</v>
      </c>
      <c r="E38" s="23">
        <f t="shared" si="13"/>
        <v>10876.185992134164</v>
      </c>
      <c r="F38" s="23">
        <f t="shared" si="14"/>
        <v>20250.379442940208</v>
      </c>
      <c r="G38" s="23"/>
      <c r="H38" s="23"/>
      <c r="I38" s="23"/>
      <c r="J38" s="23"/>
      <c r="K38" s="23"/>
      <c r="L38" s="23"/>
      <c r="M38" s="23"/>
      <c r="N38" s="23"/>
      <c r="O38" s="28" t="str">
        <f t="shared" si="15"/>
        <v/>
      </c>
      <c r="P38" s="23"/>
      <c r="Q38" s="23"/>
      <c r="R38" s="23"/>
      <c r="S38" s="25">
        <f t="shared" si="16"/>
        <v>840666.26754164184</v>
      </c>
      <c r="T38" s="67">
        <f t="shared" si="8"/>
        <v>503743.09666304803</v>
      </c>
    </row>
    <row r="39" spans="1:20" x14ac:dyDescent="0.25">
      <c r="A39" s="26">
        <f t="shared" si="10"/>
        <v>18</v>
      </c>
      <c r="B39" s="29">
        <f t="shared" si="17"/>
        <v>45056</v>
      </c>
      <c r="C39" s="27">
        <f t="shared" si="11"/>
        <v>30</v>
      </c>
      <c r="D39" s="23">
        <f t="shared" si="12"/>
        <v>31126.565435074372</v>
      </c>
      <c r="E39" s="23">
        <f t="shared" si="13"/>
        <v>11779.725305348911</v>
      </c>
      <c r="F39" s="23">
        <f t="shared" si="14"/>
        <v>19346.84012972546</v>
      </c>
      <c r="G39" s="23"/>
      <c r="H39" s="23"/>
      <c r="I39" s="23"/>
      <c r="J39" s="23"/>
      <c r="K39" s="23"/>
      <c r="L39" s="23"/>
      <c r="M39" s="23"/>
      <c r="N39" s="23"/>
      <c r="O39" s="28" t="str">
        <f t="shared" si="15"/>
        <v/>
      </c>
      <c r="P39" s="23"/>
      <c r="Q39" s="23"/>
      <c r="R39" s="23"/>
      <c r="S39" s="25">
        <f t="shared" si="16"/>
        <v>828886.54223629297</v>
      </c>
      <c r="T39" s="67">
        <f t="shared" si="8"/>
        <v>484396.25653332256</v>
      </c>
    </row>
    <row r="40" spans="1:20" x14ac:dyDescent="0.25">
      <c r="A40" s="26">
        <f t="shared" si="10"/>
        <v>19</v>
      </c>
      <c r="B40" s="29">
        <f t="shared" si="17"/>
        <v>45087</v>
      </c>
      <c r="C40" s="27">
        <f t="shared" si="11"/>
        <v>31</v>
      </c>
      <c r="D40" s="23">
        <f t="shared" si="12"/>
        <v>31126.565435074372</v>
      </c>
      <c r="E40" s="23">
        <f t="shared" si="13"/>
        <v>11414.962184085267</v>
      </c>
      <c r="F40" s="23">
        <f t="shared" si="14"/>
        <v>19711.603250989105</v>
      </c>
      <c r="G40" s="23"/>
      <c r="H40" s="23"/>
      <c r="I40" s="23"/>
      <c r="J40" s="23"/>
      <c r="K40" s="23"/>
      <c r="L40" s="23"/>
      <c r="M40" s="23"/>
      <c r="N40" s="23"/>
      <c r="O40" s="28" t="str">
        <f t="shared" si="15"/>
        <v/>
      </c>
      <c r="P40" s="23"/>
      <c r="Q40" s="23"/>
      <c r="R40" s="23"/>
      <c r="S40" s="25">
        <f t="shared" si="16"/>
        <v>817471.58005220769</v>
      </c>
      <c r="T40" s="67">
        <f t="shared" si="8"/>
        <v>464684.65328233346</v>
      </c>
    </row>
    <row r="41" spans="1:20" x14ac:dyDescent="0.25">
      <c r="A41" s="26">
        <f t="shared" si="10"/>
        <v>20</v>
      </c>
      <c r="B41" s="29">
        <f t="shared" si="17"/>
        <v>45117</v>
      </c>
      <c r="C41" s="27">
        <f t="shared" si="11"/>
        <v>30</v>
      </c>
      <c r="D41" s="23">
        <f t="shared" si="12"/>
        <v>31126.565435074372</v>
      </c>
      <c r="E41" s="23">
        <f t="shared" si="13"/>
        <v>12313.520853050963</v>
      </c>
      <c r="F41" s="23">
        <f t="shared" si="14"/>
        <v>18813.044582023409</v>
      </c>
      <c r="G41" s="23"/>
      <c r="H41" s="23"/>
      <c r="I41" s="23"/>
      <c r="J41" s="23"/>
      <c r="K41" s="23"/>
      <c r="L41" s="23"/>
      <c r="M41" s="23"/>
      <c r="N41" s="23"/>
      <c r="O41" s="28" t="str">
        <f t="shared" si="15"/>
        <v/>
      </c>
      <c r="P41" s="23"/>
      <c r="Q41" s="23"/>
      <c r="R41" s="23"/>
      <c r="S41" s="25">
        <f t="shared" si="16"/>
        <v>805158.05919915671</v>
      </c>
      <c r="T41" s="67">
        <f t="shared" si="8"/>
        <v>445871.60870031005</v>
      </c>
    </row>
    <row r="42" spans="1:20" x14ac:dyDescent="0.25">
      <c r="A42" s="26">
        <f t="shared" si="10"/>
        <v>21</v>
      </c>
      <c r="B42" s="29">
        <f t="shared" si="17"/>
        <v>45148</v>
      </c>
      <c r="C42" s="27">
        <f t="shared" si="11"/>
        <v>31</v>
      </c>
      <c r="D42" s="23">
        <f t="shared" si="12"/>
        <v>31126.565435074372</v>
      </c>
      <c r="E42" s="23">
        <f t="shared" si="13"/>
        <v>11979.245013571137</v>
      </c>
      <c r="F42" s="23">
        <f t="shared" si="14"/>
        <v>19147.320421503235</v>
      </c>
      <c r="G42" s="23"/>
      <c r="H42" s="23"/>
      <c r="I42" s="23"/>
      <c r="J42" s="23"/>
      <c r="K42" s="23"/>
      <c r="L42" s="23"/>
      <c r="M42" s="23"/>
      <c r="N42" s="23"/>
      <c r="O42" s="28" t="str">
        <f t="shared" si="15"/>
        <v/>
      </c>
      <c r="P42" s="23"/>
      <c r="Q42" s="23"/>
      <c r="R42" s="23"/>
      <c r="S42" s="25">
        <f t="shared" si="16"/>
        <v>793178.81418558559</v>
      </c>
      <c r="T42" s="67">
        <f t="shared" si="8"/>
        <v>426724.28827880684</v>
      </c>
    </row>
    <row r="43" spans="1:20" x14ac:dyDescent="0.25">
      <c r="A43" s="26">
        <f t="shared" si="10"/>
        <v>22</v>
      </c>
      <c r="B43" s="29">
        <f t="shared" si="17"/>
        <v>45179</v>
      </c>
      <c r="C43" s="27">
        <f t="shared" si="11"/>
        <v>31</v>
      </c>
      <c r="D43" s="23">
        <f t="shared" si="12"/>
        <v>31126.565435074372</v>
      </c>
      <c r="E43" s="23">
        <f t="shared" si="13"/>
        <v>12264.121305948665</v>
      </c>
      <c r="F43" s="23">
        <f t="shared" si="14"/>
        <v>18862.444129125706</v>
      </c>
      <c r="G43" s="23"/>
      <c r="H43" s="23"/>
      <c r="I43" s="23"/>
      <c r="J43" s="23"/>
      <c r="K43" s="23"/>
      <c r="L43" s="23"/>
      <c r="M43" s="23"/>
      <c r="N43" s="23"/>
      <c r="O43" s="28" t="str">
        <f t="shared" si="15"/>
        <v/>
      </c>
      <c r="P43" s="23"/>
      <c r="Q43" s="23"/>
      <c r="R43" s="23"/>
      <c r="S43" s="25">
        <f t="shared" si="16"/>
        <v>780914.69287963689</v>
      </c>
      <c r="T43" s="67">
        <f t="shared" si="8"/>
        <v>407861.84414968116</v>
      </c>
    </row>
    <row r="44" spans="1:20" x14ac:dyDescent="0.25">
      <c r="A44" s="26">
        <f t="shared" si="10"/>
        <v>23</v>
      </c>
      <c r="B44" s="29">
        <f t="shared" si="17"/>
        <v>45209</v>
      </c>
      <c r="C44" s="27">
        <f t="shared" si="11"/>
        <v>30</v>
      </c>
      <c r="D44" s="23">
        <f t="shared" si="12"/>
        <v>31126.565435074372</v>
      </c>
      <c r="E44" s="23">
        <f t="shared" si="13"/>
        <v>13154.830037296426</v>
      </c>
      <c r="F44" s="23">
        <f t="shared" si="14"/>
        <v>17971.735397777946</v>
      </c>
      <c r="G44" s="23"/>
      <c r="H44" s="23"/>
      <c r="I44" s="23"/>
      <c r="J44" s="23"/>
      <c r="K44" s="23"/>
      <c r="L44" s="23"/>
      <c r="M44" s="23"/>
      <c r="N44" s="23"/>
      <c r="O44" s="28" t="str">
        <f t="shared" si="15"/>
        <v/>
      </c>
      <c r="P44" s="23"/>
      <c r="Q44" s="23"/>
      <c r="R44" s="23"/>
      <c r="S44" s="25">
        <f t="shared" si="16"/>
        <v>767759.86284234049</v>
      </c>
      <c r="T44" s="67">
        <f t="shared" si="8"/>
        <v>389890.10875190323</v>
      </c>
    </row>
    <row r="45" spans="1:20" x14ac:dyDescent="0.25">
      <c r="A45" s="26">
        <f t="shared" si="10"/>
        <v>24</v>
      </c>
      <c r="B45" s="29">
        <f t="shared" si="17"/>
        <v>45240</v>
      </c>
      <c r="C45" s="27">
        <f t="shared" si="11"/>
        <v>31</v>
      </c>
      <c r="D45" s="23">
        <f t="shared" si="12"/>
        <v>31126.565435074372</v>
      </c>
      <c r="E45" s="23">
        <f t="shared" si="13"/>
        <v>12868.604861179807</v>
      </c>
      <c r="F45" s="23">
        <f t="shared" si="14"/>
        <v>18257.960573894565</v>
      </c>
      <c r="G45" s="23"/>
      <c r="H45" s="23"/>
      <c r="I45" s="23"/>
      <c r="J45" s="23"/>
      <c r="K45" s="23"/>
      <c r="L45" s="23"/>
      <c r="M45" s="23"/>
      <c r="N45" s="23"/>
      <c r="O45" s="28" t="str">
        <f t="shared" si="15"/>
        <v/>
      </c>
      <c r="P45" s="23"/>
      <c r="Q45" s="23"/>
      <c r="R45" s="23"/>
      <c r="S45" s="25">
        <f t="shared" si="16"/>
        <v>754891.25798116066</v>
      </c>
      <c r="T45" s="67">
        <f t="shared" si="8"/>
        <v>371632.14817800868</v>
      </c>
    </row>
    <row r="46" spans="1:20" x14ac:dyDescent="0.25">
      <c r="A46" s="26">
        <f t="shared" si="10"/>
        <v>25</v>
      </c>
      <c r="B46" s="29">
        <f t="shared" si="17"/>
        <v>45270</v>
      </c>
      <c r="C46" s="27">
        <f t="shared" si="11"/>
        <v>30</v>
      </c>
      <c r="D46" s="23">
        <f t="shared" si="12"/>
        <v>92926.565435074372</v>
      </c>
      <c r="E46" s="23">
        <f t="shared" si="13"/>
        <v>13753.725525370948</v>
      </c>
      <c r="F46" s="23">
        <f t="shared" si="14"/>
        <v>17372.839909703423</v>
      </c>
      <c r="G46" s="23"/>
      <c r="H46" s="23"/>
      <c r="I46" s="23"/>
      <c r="J46" s="23"/>
      <c r="K46" s="23"/>
      <c r="L46" s="23"/>
      <c r="M46" s="23"/>
      <c r="N46" s="23"/>
      <c r="O46" s="28">
        <f t="shared" si="15"/>
        <v>61800</v>
      </c>
      <c r="P46" s="23"/>
      <c r="Q46" s="23"/>
      <c r="R46" s="23"/>
      <c r="S46" s="25">
        <f t="shared" si="16"/>
        <v>741137.53245578974</v>
      </c>
      <c r="T46" s="67">
        <f t="shared" si="8"/>
        <v>354259.30826830526</v>
      </c>
    </row>
    <row r="47" spans="1:20" x14ac:dyDescent="0.25">
      <c r="A47" s="26">
        <f t="shared" si="10"/>
        <v>26</v>
      </c>
      <c r="B47" s="29">
        <f t="shared" si="17"/>
        <v>45301</v>
      </c>
      <c r="C47" s="27">
        <f t="shared" si="11"/>
        <v>31</v>
      </c>
      <c r="D47" s="23">
        <f t="shared" si="12"/>
        <v>31126.565435074372</v>
      </c>
      <c r="E47" s="23">
        <f t="shared" si="13"/>
        <v>13501.705759139426</v>
      </c>
      <c r="F47" s="23">
        <f t="shared" si="14"/>
        <v>17624.859675934946</v>
      </c>
      <c r="G47" s="23"/>
      <c r="H47" s="23"/>
      <c r="I47" s="23"/>
      <c r="J47" s="23"/>
      <c r="K47" s="23"/>
      <c r="L47" s="23"/>
      <c r="M47" s="23"/>
      <c r="N47" s="23"/>
      <c r="O47" s="28" t="str">
        <f t="shared" si="15"/>
        <v/>
      </c>
      <c r="P47" s="23"/>
      <c r="Q47" s="23"/>
      <c r="R47" s="23"/>
      <c r="S47" s="25">
        <f t="shared" si="16"/>
        <v>727635.82669665036</v>
      </c>
      <c r="T47" s="67">
        <f t="shared" si="8"/>
        <v>336634.44859237032</v>
      </c>
    </row>
    <row r="48" spans="1:20" x14ac:dyDescent="0.25">
      <c r="A48" s="26">
        <f t="shared" si="10"/>
        <v>27</v>
      </c>
      <c r="B48" s="29">
        <f t="shared" si="17"/>
        <v>45332</v>
      </c>
      <c r="C48" s="27">
        <f t="shared" si="11"/>
        <v>31</v>
      </c>
      <c r="D48" s="23">
        <f t="shared" si="12"/>
        <v>31126.565435074372</v>
      </c>
      <c r="E48" s="23">
        <f t="shared" si="13"/>
        <v>13822.787419384164</v>
      </c>
      <c r="F48" s="23">
        <f t="shared" si="14"/>
        <v>17303.778015690208</v>
      </c>
      <c r="G48" s="23"/>
      <c r="H48" s="23"/>
      <c r="I48" s="23"/>
      <c r="J48" s="23"/>
      <c r="K48" s="23"/>
      <c r="L48" s="23"/>
      <c r="M48" s="23"/>
      <c r="N48" s="23"/>
      <c r="O48" s="28" t="str">
        <f t="shared" si="15"/>
        <v/>
      </c>
      <c r="P48" s="23"/>
      <c r="Q48" s="23"/>
      <c r="R48" s="23"/>
      <c r="S48" s="25">
        <f t="shared" si="16"/>
        <v>713813.03927726625</v>
      </c>
      <c r="T48" s="67">
        <f t="shared" si="8"/>
        <v>319330.6705766801</v>
      </c>
    </row>
    <row r="49" spans="1:20" x14ac:dyDescent="0.25">
      <c r="A49" s="26">
        <f t="shared" si="10"/>
        <v>28</v>
      </c>
      <c r="B49" s="29">
        <f t="shared" si="17"/>
        <v>45361</v>
      </c>
      <c r="C49" s="27">
        <f t="shared" si="11"/>
        <v>29</v>
      </c>
      <c r="D49" s="23">
        <f t="shared" si="12"/>
        <v>31126.565435074372</v>
      </c>
      <c r="E49" s="23">
        <f t="shared" si="13"/>
        <v>15246.669876358201</v>
      </c>
      <c r="F49" s="23">
        <f t="shared" si="14"/>
        <v>15879.895558716171</v>
      </c>
      <c r="G49" s="23"/>
      <c r="H49" s="23"/>
      <c r="I49" s="23"/>
      <c r="J49" s="23"/>
      <c r="K49" s="23"/>
      <c r="L49" s="23"/>
      <c r="M49" s="23"/>
      <c r="N49" s="23"/>
      <c r="O49" s="28" t="str">
        <f t="shared" si="15"/>
        <v/>
      </c>
      <c r="P49" s="23"/>
      <c r="Q49" s="23"/>
      <c r="R49" s="23"/>
      <c r="S49" s="25">
        <f t="shared" si="16"/>
        <v>698566.36940090801</v>
      </c>
      <c r="T49" s="67">
        <f t="shared" si="8"/>
        <v>303450.77501796396</v>
      </c>
    </row>
    <row r="50" spans="1:20" x14ac:dyDescent="0.25">
      <c r="A50" s="26">
        <f t="shared" si="10"/>
        <v>29</v>
      </c>
      <c r="B50" s="29">
        <f t="shared" si="17"/>
        <v>45392</v>
      </c>
      <c r="C50" s="27">
        <f t="shared" si="11"/>
        <v>31</v>
      </c>
      <c r="D50" s="23">
        <f t="shared" si="12"/>
        <v>31126.565435074372</v>
      </c>
      <c r="E50" s="23">
        <f t="shared" si="13"/>
        <v>14514.083006581543</v>
      </c>
      <c r="F50" s="23">
        <f t="shared" si="14"/>
        <v>16612.482428492829</v>
      </c>
      <c r="G50" s="23"/>
      <c r="H50" s="23"/>
      <c r="I50" s="23"/>
      <c r="J50" s="23"/>
      <c r="K50" s="23"/>
      <c r="L50" s="23"/>
      <c r="M50" s="23"/>
      <c r="N50" s="23"/>
      <c r="O50" s="28" t="str">
        <f t="shared" si="15"/>
        <v/>
      </c>
      <c r="P50" s="23"/>
      <c r="Q50" s="23"/>
      <c r="R50" s="23"/>
      <c r="S50" s="25">
        <f t="shared" si="16"/>
        <v>684052.28639432648</v>
      </c>
      <c r="T50" s="67">
        <f t="shared" si="8"/>
        <v>286838.29258947115</v>
      </c>
    </row>
    <row r="51" spans="1:20" x14ac:dyDescent="0.25">
      <c r="A51" s="26">
        <f t="shared" si="10"/>
        <v>30</v>
      </c>
      <c r="B51" s="29">
        <f t="shared" si="17"/>
        <v>45422</v>
      </c>
      <c r="C51" s="27">
        <f t="shared" si="11"/>
        <v>30</v>
      </c>
      <c r="D51" s="23">
        <f t="shared" si="12"/>
        <v>31126.565435074372</v>
      </c>
      <c r="E51" s="23">
        <f t="shared" si="13"/>
        <v>15383.992268739185</v>
      </c>
      <c r="F51" s="23">
        <f t="shared" si="14"/>
        <v>15742.573166335187</v>
      </c>
      <c r="G51" s="23"/>
      <c r="H51" s="23"/>
      <c r="I51" s="23"/>
      <c r="J51" s="23"/>
      <c r="K51" s="23"/>
      <c r="L51" s="23"/>
      <c r="M51" s="23"/>
      <c r="N51" s="23"/>
      <c r="O51" s="28" t="str">
        <f t="shared" si="15"/>
        <v/>
      </c>
      <c r="P51" s="23"/>
      <c r="Q51" s="23"/>
      <c r="R51" s="23"/>
      <c r="S51" s="25">
        <f t="shared" si="16"/>
        <v>668668.29412558733</v>
      </c>
      <c r="T51" s="67">
        <f t="shared" si="8"/>
        <v>271095.71942313598</v>
      </c>
    </row>
    <row r="52" spans="1:20" x14ac:dyDescent="0.25">
      <c r="A52" s="26">
        <f t="shared" si="10"/>
        <v>31</v>
      </c>
      <c r="B52" s="29">
        <f t="shared" si="17"/>
        <v>45453</v>
      </c>
      <c r="C52" s="27">
        <f t="shared" si="11"/>
        <v>31</v>
      </c>
      <c r="D52" s="23">
        <f t="shared" si="12"/>
        <v>31126.565435074372</v>
      </c>
      <c r="E52" s="23">
        <f t="shared" si="13"/>
        <v>15225.083810389169</v>
      </c>
      <c r="F52" s="23">
        <f t="shared" si="14"/>
        <v>15901.481624685202</v>
      </c>
      <c r="G52" s="23"/>
      <c r="H52" s="23"/>
      <c r="I52" s="23"/>
      <c r="J52" s="23"/>
      <c r="K52" s="23"/>
      <c r="L52" s="23"/>
      <c r="M52" s="23"/>
      <c r="N52" s="23"/>
      <c r="O52" s="28" t="str">
        <f t="shared" si="15"/>
        <v/>
      </c>
      <c r="P52" s="23"/>
      <c r="Q52" s="23"/>
      <c r="R52" s="23"/>
      <c r="S52" s="25">
        <f t="shared" si="16"/>
        <v>653443.21031519817</v>
      </c>
      <c r="T52" s="67">
        <f t="shared" si="8"/>
        <v>255194.23779845078</v>
      </c>
    </row>
    <row r="53" spans="1:20" x14ac:dyDescent="0.25">
      <c r="A53" s="26">
        <f t="shared" si="10"/>
        <v>32</v>
      </c>
      <c r="B53" s="29">
        <f t="shared" si="17"/>
        <v>45483</v>
      </c>
      <c r="C53" s="27">
        <f t="shared" si="11"/>
        <v>30</v>
      </c>
      <c r="D53" s="23">
        <f t="shared" si="12"/>
        <v>31126.565435074372</v>
      </c>
      <c r="E53" s="23">
        <f t="shared" si="13"/>
        <v>16088.42032097118</v>
      </c>
      <c r="F53" s="23">
        <f t="shared" si="14"/>
        <v>15038.145114103192</v>
      </c>
      <c r="G53" s="23"/>
      <c r="H53" s="23"/>
      <c r="I53" s="23"/>
      <c r="J53" s="23"/>
      <c r="K53" s="23"/>
      <c r="L53" s="23"/>
      <c r="M53" s="23"/>
      <c r="N53" s="23"/>
      <c r="O53" s="28" t="str">
        <f t="shared" si="15"/>
        <v/>
      </c>
      <c r="P53" s="23"/>
      <c r="Q53" s="23"/>
      <c r="R53" s="23"/>
      <c r="S53" s="25">
        <f t="shared" si="16"/>
        <v>637354.789994227</v>
      </c>
      <c r="T53" s="67">
        <f t="shared" si="8"/>
        <v>240156.09268434759</v>
      </c>
    </row>
    <row r="54" spans="1:20" x14ac:dyDescent="0.25">
      <c r="A54" s="26">
        <f t="shared" si="10"/>
        <v>33</v>
      </c>
      <c r="B54" s="29">
        <f t="shared" si="17"/>
        <v>45514</v>
      </c>
      <c r="C54" s="27">
        <f t="shared" si="11"/>
        <v>31</v>
      </c>
      <c r="D54" s="23">
        <f t="shared" si="12"/>
        <v>31126.565435074372</v>
      </c>
      <c r="E54" s="23">
        <f t="shared" si="13"/>
        <v>15969.744675759603</v>
      </c>
      <c r="F54" s="23">
        <f t="shared" si="14"/>
        <v>15156.820759314769</v>
      </c>
      <c r="G54" s="23"/>
      <c r="H54" s="23"/>
      <c r="I54" s="23"/>
      <c r="J54" s="23"/>
      <c r="K54" s="23"/>
      <c r="L54" s="23"/>
      <c r="M54" s="23"/>
      <c r="N54" s="23"/>
      <c r="O54" s="28" t="str">
        <f t="shared" si="15"/>
        <v/>
      </c>
      <c r="P54" s="23"/>
      <c r="Q54" s="23"/>
      <c r="R54" s="23"/>
      <c r="S54" s="25">
        <f t="shared" si="16"/>
        <v>621385.04531846743</v>
      </c>
      <c r="T54" s="67">
        <f t="shared" si="8"/>
        <v>224999.27192503281</v>
      </c>
    </row>
    <row r="55" spans="1:20" x14ac:dyDescent="0.25">
      <c r="A55" s="26">
        <f t="shared" si="10"/>
        <v>34</v>
      </c>
      <c r="B55" s="29">
        <f t="shared" si="17"/>
        <v>45545</v>
      </c>
      <c r="C55" s="27">
        <f t="shared" si="11"/>
        <v>31</v>
      </c>
      <c r="D55" s="23">
        <f t="shared" si="12"/>
        <v>31126.565435074372</v>
      </c>
      <c r="E55" s="23">
        <f t="shared" si="13"/>
        <v>16349.518329966706</v>
      </c>
      <c r="F55" s="23">
        <f t="shared" si="14"/>
        <v>14777.047105107666</v>
      </c>
      <c r="G55" s="23"/>
      <c r="H55" s="23"/>
      <c r="I55" s="23"/>
      <c r="J55" s="23"/>
      <c r="K55" s="23"/>
      <c r="L55" s="23"/>
      <c r="M55" s="23"/>
      <c r="N55" s="23"/>
      <c r="O55" s="28" t="str">
        <f t="shared" si="15"/>
        <v/>
      </c>
      <c r="P55" s="23"/>
      <c r="Q55" s="23"/>
      <c r="R55" s="23"/>
      <c r="S55" s="25">
        <f t="shared" si="16"/>
        <v>605035.52698850073</v>
      </c>
      <c r="T55" s="67">
        <f t="shared" si="8"/>
        <v>210222.22481992515</v>
      </c>
    </row>
    <row r="56" spans="1:20" x14ac:dyDescent="0.25">
      <c r="A56" s="26">
        <f t="shared" si="10"/>
        <v>35</v>
      </c>
      <c r="B56" s="29">
        <f t="shared" si="17"/>
        <v>45575</v>
      </c>
      <c r="C56" s="27">
        <f t="shared" si="11"/>
        <v>30</v>
      </c>
      <c r="D56" s="23">
        <f t="shared" si="12"/>
        <v>31126.565435074372</v>
      </c>
      <c r="E56" s="23">
        <f t="shared" si="13"/>
        <v>17202.4601564349</v>
      </c>
      <c r="F56" s="23">
        <f t="shared" si="14"/>
        <v>13924.10527863947</v>
      </c>
      <c r="G56" s="23"/>
      <c r="H56" s="23"/>
      <c r="I56" s="23"/>
      <c r="J56" s="23"/>
      <c r="K56" s="23"/>
      <c r="L56" s="23"/>
      <c r="M56" s="23"/>
      <c r="N56" s="23"/>
      <c r="O56" s="28" t="str">
        <f t="shared" si="15"/>
        <v/>
      </c>
      <c r="P56" s="23"/>
      <c r="Q56" s="23"/>
      <c r="R56" s="23"/>
      <c r="S56" s="25">
        <f t="shared" si="16"/>
        <v>587833.06683206582</v>
      </c>
      <c r="T56" s="67">
        <f t="shared" si="8"/>
        <v>196298.11954128568</v>
      </c>
    </row>
    <row r="57" spans="1:20" x14ac:dyDescent="0.25">
      <c r="A57" s="26">
        <f t="shared" si="10"/>
        <v>36</v>
      </c>
      <c r="B57" s="29">
        <f t="shared" si="17"/>
        <v>45606</v>
      </c>
      <c r="C57" s="27">
        <f t="shared" si="11"/>
        <v>31</v>
      </c>
      <c r="D57" s="23">
        <f t="shared" si="12"/>
        <v>31126.565435074372</v>
      </c>
      <c r="E57" s="23">
        <f t="shared" si="13"/>
        <v>17147.411955341959</v>
      </c>
      <c r="F57" s="23">
        <f t="shared" si="14"/>
        <v>13979.153479732415</v>
      </c>
      <c r="G57" s="23"/>
      <c r="H57" s="23"/>
      <c r="I57" s="23"/>
      <c r="J57" s="23"/>
      <c r="K57" s="23"/>
      <c r="L57" s="23"/>
      <c r="M57" s="23"/>
      <c r="N57" s="23"/>
      <c r="O57" s="28" t="str">
        <f t="shared" si="15"/>
        <v/>
      </c>
      <c r="P57" s="23"/>
      <c r="Q57" s="23"/>
      <c r="R57" s="23"/>
      <c r="S57" s="25">
        <f t="shared" si="16"/>
        <v>570685.65487672389</v>
      </c>
      <c r="T57" s="67">
        <f t="shared" si="8"/>
        <v>182318.96606155325</v>
      </c>
    </row>
    <row r="58" spans="1:20" x14ac:dyDescent="0.25">
      <c r="A58" s="26">
        <f t="shared" si="10"/>
        <v>37</v>
      </c>
      <c r="B58" s="29">
        <f t="shared" si="17"/>
        <v>45636</v>
      </c>
      <c r="C58" s="27">
        <f t="shared" si="11"/>
        <v>30</v>
      </c>
      <c r="D58" s="23">
        <f t="shared" si="12"/>
        <v>92926.565435074372</v>
      </c>
      <c r="E58" s="23">
        <f t="shared" si="13"/>
        <v>17992.977761199079</v>
      </c>
      <c r="F58" s="23">
        <f t="shared" si="14"/>
        <v>13133.587673875292</v>
      </c>
      <c r="G58" s="23"/>
      <c r="H58" s="23"/>
      <c r="I58" s="23"/>
      <c r="J58" s="23"/>
      <c r="K58" s="23"/>
      <c r="L58" s="23"/>
      <c r="M58" s="23"/>
      <c r="N58" s="23"/>
      <c r="O58" s="28">
        <f t="shared" si="15"/>
        <v>61800</v>
      </c>
      <c r="P58" s="23"/>
      <c r="Q58" s="23"/>
      <c r="R58" s="23"/>
      <c r="S58" s="25">
        <f t="shared" si="16"/>
        <v>552692.67711552477</v>
      </c>
      <c r="T58" s="67">
        <f t="shared" si="8"/>
        <v>169185.37838767795</v>
      </c>
    </row>
    <row r="59" spans="1:20" x14ac:dyDescent="0.25">
      <c r="A59" s="26">
        <f t="shared" si="10"/>
        <v>38</v>
      </c>
      <c r="B59" s="29">
        <f t="shared" si="17"/>
        <v>45667</v>
      </c>
      <c r="C59" s="27">
        <f t="shared" si="11"/>
        <v>31</v>
      </c>
      <c r="D59" s="23">
        <f t="shared" si="12"/>
        <v>31126.565435074372</v>
      </c>
      <c r="E59" s="23">
        <f t="shared" si="13"/>
        <v>17983.0793053134</v>
      </c>
      <c r="F59" s="23">
        <f t="shared" si="14"/>
        <v>13143.486129760971</v>
      </c>
      <c r="G59" s="23"/>
      <c r="H59" s="23"/>
      <c r="I59" s="23"/>
      <c r="J59" s="23"/>
      <c r="K59" s="23"/>
      <c r="L59" s="23"/>
      <c r="M59" s="23"/>
      <c r="N59" s="23"/>
      <c r="O59" s="28" t="str">
        <f t="shared" si="15"/>
        <v/>
      </c>
      <c r="P59" s="23"/>
      <c r="Q59" s="23"/>
      <c r="R59" s="23"/>
      <c r="S59" s="25">
        <f t="shared" si="16"/>
        <v>534709.59781021136</v>
      </c>
      <c r="T59" s="67">
        <f t="shared" si="8"/>
        <v>156041.89225791697</v>
      </c>
    </row>
    <row r="60" spans="1:20" x14ac:dyDescent="0.25">
      <c r="A60" s="26">
        <f t="shared" si="10"/>
        <v>39</v>
      </c>
      <c r="B60" s="29">
        <f t="shared" si="17"/>
        <v>45698</v>
      </c>
      <c r="C60" s="27">
        <f t="shared" si="11"/>
        <v>31</v>
      </c>
      <c r="D60" s="23">
        <f t="shared" si="12"/>
        <v>31126.565435074372</v>
      </c>
      <c r="E60" s="23">
        <f t="shared" si="13"/>
        <v>18410.731711806875</v>
      </c>
      <c r="F60" s="23">
        <f t="shared" si="14"/>
        <v>12715.833723267495</v>
      </c>
      <c r="G60" s="23"/>
      <c r="H60" s="23"/>
      <c r="I60" s="23"/>
      <c r="J60" s="23"/>
      <c r="K60" s="23"/>
      <c r="L60" s="23"/>
      <c r="M60" s="23"/>
      <c r="N60" s="23"/>
      <c r="O60" s="28" t="str">
        <f t="shared" si="15"/>
        <v/>
      </c>
      <c r="P60" s="23"/>
      <c r="Q60" s="23"/>
      <c r="R60" s="23"/>
      <c r="S60" s="25">
        <f t="shared" si="16"/>
        <v>516298.86609840451</v>
      </c>
      <c r="T60" s="67">
        <f t="shared" si="8"/>
        <v>143326.05853464949</v>
      </c>
    </row>
    <row r="61" spans="1:20" x14ac:dyDescent="0.25">
      <c r="A61" s="26">
        <f t="shared" si="10"/>
        <v>40</v>
      </c>
      <c r="B61" s="29">
        <f t="shared" si="17"/>
        <v>45726</v>
      </c>
      <c r="C61" s="27">
        <f t="shared" si="11"/>
        <v>28</v>
      </c>
      <c r="D61" s="23">
        <f t="shared" si="12"/>
        <v>31126.565435074372</v>
      </c>
      <c r="E61" s="23">
        <f t="shared" si="13"/>
        <v>20036.748694768914</v>
      </c>
      <c r="F61" s="23">
        <f t="shared" si="14"/>
        <v>11089.816740305458</v>
      </c>
      <c r="G61" s="23"/>
      <c r="H61" s="23"/>
      <c r="I61" s="23"/>
      <c r="J61" s="23"/>
      <c r="K61" s="23"/>
      <c r="L61" s="23"/>
      <c r="M61" s="23"/>
      <c r="N61" s="23"/>
      <c r="O61" s="28" t="str">
        <f t="shared" si="15"/>
        <v/>
      </c>
      <c r="P61" s="23"/>
      <c r="Q61" s="23"/>
      <c r="R61" s="23"/>
      <c r="S61" s="25">
        <f t="shared" si="16"/>
        <v>496262.11740363558</v>
      </c>
      <c r="T61" s="67">
        <f t="shared" si="8"/>
        <v>132236.24179434404</v>
      </c>
    </row>
    <row r="62" spans="1:20" x14ac:dyDescent="0.25">
      <c r="A62" s="26">
        <f t="shared" si="10"/>
        <v>41</v>
      </c>
      <c r="B62" s="29">
        <f t="shared" si="17"/>
        <v>45757</v>
      </c>
      <c r="C62" s="27">
        <f t="shared" si="11"/>
        <v>31</v>
      </c>
      <c r="D62" s="23">
        <f t="shared" si="12"/>
        <v>31126.565435074372</v>
      </c>
      <c r="E62" s="23">
        <f t="shared" si="13"/>
        <v>19325.044396544079</v>
      </c>
      <c r="F62" s="23">
        <f t="shared" si="14"/>
        <v>11801.521038530294</v>
      </c>
      <c r="G62" s="23"/>
      <c r="H62" s="23"/>
      <c r="I62" s="23"/>
      <c r="J62" s="23"/>
      <c r="K62" s="23"/>
      <c r="L62" s="23"/>
      <c r="M62" s="23"/>
      <c r="N62" s="23"/>
      <c r="O62" s="28" t="str">
        <f t="shared" si="15"/>
        <v/>
      </c>
      <c r="P62" s="23"/>
      <c r="Q62" s="23"/>
      <c r="R62" s="23"/>
      <c r="S62" s="25">
        <f t="shared" si="16"/>
        <v>476937.07300709153</v>
      </c>
      <c r="T62" s="67">
        <f t="shared" si="8"/>
        <v>120434.72075581375</v>
      </c>
    </row>
    <row r="63" spans="1:20" x14ac:dyDescent="0.25">
      <c r="A63" s="26">
        <f t="shared" si="10"/>
        <v>42</v>
      </c>
      <c r="B63" s="29">
        <f t="shared" si="17"/>
        <v>45787</v>
      </c>
      <c r="C63" s="27">
        <f t="shared" si="11"/>
        <v>30</v>
      </c>
      <c r="D63" s="23">
        <f t="shared" si="12"/>
        <v>31126.565435074372</v>
      </c>
      <c r="E63" s="23">
        <f t="shared" si="13"/>
        <v>20150.479371349524</v>
      </c>
      <c r="F63" s="23">
        <f t="shared" si="14"/>
        <v>10976.086063724846</v>
      </c>
      <c r="G63" s="23"/>
      <c r="H63" s="23"/>
      <c r="I63" s="23"/>
      <c r="J63" s="23"/>
      <c r="K63" s="23"/>
      <c r="L63" s="23"/>
      <c r="M63" s="23"/>
      <c r="N63" s="23"/>
      <c r="O63" s="28" t="str">
        <f t="shared" si="15"/>
        <v/>
      </c>
      <c r="P63" s="23"/>
      <c r="Q63" s="23"/>
      <c r="R63" s="23"/>
      <c r="S63" s="25">
        <f t="shared" si="16"/>
        <v>456786.59363574203</v>
      </c>
      <c r="T63" s="67">
        <f t="shared" si="8"/>
        <v>109458.6346920889</v>
      </c>
    </row>
    <row r="64" spans="1:20" x14ac:dyDescent="0.25">
      <c r="A64" s="26">
        <f t="shared" si="10"/>
        <v>43</v>
      </c>
      <c r="B64" s="29">
        <f t="shared" si="17"/>
        <v>45818</v>
      </c>
      <c r="C64" s="27">
        <f t="shared" si="11"/>
        <v>31</v>
      </c>
      <c r="D64" s="23">
        <f t="shared" si="12"/>
        <v>31126.565435074372</v>
      </c>
      <c r="E64" s="23">
        <f t="shared" si="13"/>
        <v>20263.804797380559</v>
      </c>
      <c r="F64" s="23">
        <f t="shared" si="14"/>
        <v>10862.760637693811</v>
      </c>
      <c r="G64" s="23"/>
      <c r="H64" s="23"/>
      <c r="I64" s="23"/>
      <c r="J64" s="23"/>
      <c r="K64" s="23"/>
      <c r="L64" s="23"/>
      <c r="M64" s="23"/>
      <c r="N64" s="23"/>
      <c r="O64" s="28" t="str">
        <f t="shared" si="15"/>
        <v/>
      </c>
      <c r="P64" s="23"/>
      <c r="Q64" s="23"/>
      <c r="R64" s="23"/>
      <c r="S64" s="25">
        <f t="shared" si="16"/>
        <v>436522.78883836145</v>
      </c>
      <c r="T64" s="67">
        <f t="shared" si="8"/>
        <v>98595.874054395099</v>
      </c>
    </row>
    <row r="65" spans="1:20" x14ac:dyDescent="0.25">
      <c r="A65" s="26">
        <f t="shared" si="10"/>
        <v>44</v>
      </c>
      <c r="B65" s="29">
        <f t="shared" si="17"/>
        <v>45848</v>
      </c>
      <c r="C65" s="27">
        <f t="shared" si="11"/>
        <v>30</v>
      </c>
      <c r="D65" s="23">
        <f t="shared" si="12"/>
        <v>31126.565435074372</v>
      </c>
      <c r="E65" s="23">
        <f t="shared" si="13"/>
        <v>21080.561527561396</v>
      </c>
      <c r="F65" s="23">
        <f t="shared" si="14"/>
        <v>10046.003907512977</v>
      </c>
      <c r="G65" s="23"/>
      <c r="H65" s="23"/>
      <c r="I65" s="23"/>
      <c r="J65" s="23"/>
      <c r="K65" s="23"/>
      <c r="L65" s="23"/>
      <c r="M65" s="23"/>
      <c r="N65" s="23"/>
      <c r="O65" s="28" t="str">
        <f t="shared" si="15"/>
        <v/>
      </c>
      <c r="P65" s="23"/>
      <c r="Q65" s="23"/>
      <c r="R65" s="23"/>
      <c r="S65" s="25">
        <f t="shared" si="16"/>
        <v>415442.22731080005</v>
      </c>
      <c r="T65" s="67">
        <f t="shared" si="8"/>
        <v>88549.870146882124</v>
      </c>
    </row>
    <row r="66" spans="1:20" x14ac:dyDescent="0.25">
      <c r="A66" s="26">
        <f t="shared" si="10"/>
        <v>45</v>
      </c>
      <c r="B66" s="29">
        <f t="shared" si="17"/>
        <v>45879</v>
      </c>
      <c r="C66" s="27">
        <f t="shared" si="11"/>
        <v>31</v>
      </c>
      <c r="D66" s="23">
        <f t="shared" si="12"/>
        <v>31126.565435074372</v>
      </c>
      <c r="E66" s="23">
        <f t="shared" si="13"/>
        <v>21247.007810258634</v>
      </c>
      <c r="F66" s="23">
        <f t="shared" si="14"/>
        <v>9879.5576248157395</v>
      </c>
      <c r="G66" s="23"/>
      <c r="H66" s="23"/>
      <c r="I66" s="23"/>
      <c r="J66" s="23"/>
      <c r="K66" s="23"/>
      <c r="L66" s="23"/>
      <c r="M66" s="23"/>
      <c r="N66" s="23"/>
      <c r="O66" s="28" t="str">
        <f t="shared" si="15"/>
        <v/>
      </c>
      <c r="P66" s="23"/>
      <c r="Q66" s="23"/>
      <c r="R66" s="23"/>
      <c r="S66" s="25">
        <f t="shared" si="16"/>
        <v>394195.2195005414</v>
      </c>
      <c r="T66" s="67">
        <f t="shared" si="8"/>
        <v>78670.312522066379</v>
      </c>
    </row>
    <row r="67" spans="1:20" x14ac:dyDescent="0.25">
      <c r="A67" s="26">
        <f t="shared" si="10"/>
        <v>46</v>
      </c>
      <c r="B67" s="29">
        <f t="shared" si="17"/>
        <v>45910</v>
      </c>
      <c r="C67" s="27">
        <f t="shared" si="11"/>
        <v>31</v>
      </c>
      <c r="D67" s="23">
        <f t="shared" si="12"/>
        <v>31126.565435074372</v>
      </c>
      <c r="E67" s="23">
        <f t="shared" si="13"/>
        <v>21752.279119280676</v>
      </c>
      <c r="F67" s="23">
        <f t="shared" si="14"/>
        <v>9374.2863157936972</v>
      </c>
      <c r="G67" s="23"/>
      <c r="H67" s="23"/>
      <c r="I67" s="23"/>
      <c r="J67" s="23"/>
      <c r="K67" s="23"/>
      <c r="L67" s="23"/>
      <c r="M67" s="23"/>
      <c r="N67" s="23"/>
      <c r="O67" s="28" t="str">
        <f t="shared" si="15"/>
        <v/>
      </c>
      <c r="P67" s="23"/>
      <c r="Q67" s="23"/>
      <c r="R67" s="23"/>
      <c r="S67" s="25">
        <f t="shared" si="16"/>
        <v>372442.94038126071</v>
      </c>
      <c r="T67" s="67">
        <f t="shared" si="8"/>
        <v>69296.026206272683</v>
      </c>
    </row>
    <row r="68" spans="1:20" x14ac:dyDescent="0.25">
      <c r="A68" s="26">
        <f t="shared" si="10"/>
        <v>47</v>
      </c>
      <c r="B68" s="29">
        <f t="shared" si="17"/>
        <v>45940</v>
      </c>
      <c r="C68" s="27">
        <f t="shared" si="11"/>
        <v>30</v>
      </c>
      <c r="D68" s="23">
        <f t="shared" si="12"/>
        <v>31126.565435074372</v>
      </c>
      <c r="E68" s="23">
        <f t="shared" si="13"/>
        <v>22555.27584821796</v>
      </c>
      <c r="F68" s="23">
        <f t="shared" si="14"/>
        <v>8571.2895868564119</v>
      </c>
      <c r="G68" s="23"/>
      <c r="H68" s="23"/>
      <c r="I68" s="23"/>
      <c r="J68" s="23"/>
      <c r="K68" s="23"/>
      <c r="L68" s="23"/>
      <c r="M68" s="23"/>
      <c r="N68" s="23"/>
      <c r="O68" s="28" t="str">
        <f t="shared" si="15"/>
        <v/>
      </c>
      <c r="P68" s="23"/>
      <c r="Q68" s="23"/>
      <c r="R68" s="23"/>
      <c r="S68" s="25">
        <f t="shared" si="16"/>
        <v>349887.66453304276</v>
      </c>
      <c r="T68" s="67">
        <f t="shared" si="8"/>
        <v>60724.736619416275</v>
      </c>
    </row>
    <row r="69" spans="1:20" x14ac:dyDescent="0.25">
      <c r="A69" s="26">
        <f t="shared" si="10"/>
        <v>48</v>
      </c>
      <c r="B69" s="29">
        <f t="shared" si="17"/>
        <v>45971</v>
      </c>
      <c r="C69" s="27">
        <f t="shared" si="11"/>
        <v>31</v>
      </c>
      <c r="D69" s="23">
        <f t="shared" si="12"/>
        <v>31126.565435074372</v>
      </c>
      <c r="E69" s="23">
        <f t="shared" si="13"/>
        <v>22805.949193576256</v>
      </c>
      <c r="F69" s="23">
        <f t="shared" si="14"/>
        <v>8320.6162414981136</v>
      </c>
      <c r="G69" s="23"/>
      <c r="H69" s="23"/>
      <c r="I69" s="23"/>
      <c r="J69" s="23"/>
      <c r="K69" s="23"/>
      <c r="L69" s="23"/>
      <c r="M69" s="23"/>
      <c r="N69" s="23"/>
      <c r="O69" s="28" t="str">
        <f t="shared" si="15"/>
        <v/>
      </c>
      <c r="P69" s="23"/>
      <c r="Q69" s="23"/>
      <c r="R69" s="23"/>
      <c r="S69" s="25">
        <f t="shared" si="16"/>
        <v>327081.71533946652</v>
      </c>
      <c r="T69" s="67">
        <f t="shared" si="8"/>
        <v>52404.12037791816</v>
      </c>
    </row>
    <row r="70" spans="1:20" x14ac:dyDescent="0.25">
      <c r="A70" s="26">
        <f t="shared" si="10"/>
        <v>49</v>
      </c>
      <c r="B70" s="29">
        <f t="shared" si="17"/>
        <v>46001</v>
      </c>
      <c r="C70" s="27">
        <f t="shared" si="11"/>
        <v>30</v>
      </c>
      <c r="D70" s="23">
        <f t="shared" si="12"/>
        <v>92926.565435074372</v>
      </c>
      <c r="E70" s="23">
        <f t="shared" si="13"/>
        <v>23599.205410823633</v>
      </c>
      <c r="F70" s="23">
        <f t="shared" si="14"/>
        <v>7527.3600242507364</v>
      </c>
      <c r="G70" s="23"/>
      <c r="H70" s="23"/>
      <c r="I70" s="23"/>
      <c r="J70" s="23"/>
      <c r="K70" s="23"/>
      <c r="L70" s="23"/>
      <c r="M70" s="23"/>
      <c r="N70" s="23"/>
      <c r="O70" s="28">
        <f>IF(A69&lt;$F$6,(IF(MOD(A69,12)=0,$O$12*S69+$O$13*$F$4,"")),"")</f>
        <v>61800</v>
      </c>
      <c r="P70" s="23"/>
      <c r="Q70" s="23"/>
      <c r="R70" s="23"/>
      <c r="S70" s="25">
        <f t="shared" si="16"/>
        <v>303482.50992864289</v>
      </c>
      <c r="T70" s="67">
        <f t="shared" si="8"/>
        <v>44876.760353667421</v>
      </c>
    </row>
    <row r="71" spans="1:20" x14ac:dyDescent="0.25">
      <c r="A71" s="26">
        <f t="shared" si="10"/>
        <v>50</v>
      </c>
      <c r="B71" s="29">
        <f t="shared" si="17"/>
        <v>46032</v>
      </c>
      <c r="C71" s="27">
        <f t="shared" si="11"/>
        <v>31</v>
      </c>
      <c r="D71" s="23">
        <f t="shared" si="12"/>
        <v>31126.565435074372</v>
      </c>
      <c r="E71" s="23">
        <f t="shared" si="13"/>
        <v>23909.501911291849</v>
      </c>
      <c r="F71" s="23">
        <f t="shared" si="14"/>
        <v>7217.0635237825218</v>
      </c>
      <c r="G71" s="23"/>
      <c r="H71" s="23"/>
      <c r="I71" s="23"/>
      <c r="J71" s="23"/>
      <c r="K71" s="23"/>
      <c r="L71" s="23"/>
      <c r="M71" s="23"/>
      <c r="N71" s="23"/>
      <c r="O71" s="28" t="str">
        <f t="shared" si="15"/>
        <v/>
      </c>
      <c r="P71" s="23"/>
      <c r="Q71" s="23"/>
      <c r="R71" s="23"/>
      <c r="S71" s="25">
        <f t="shared" si="16"/>
        <v>279573.00801735104</v>
      </c>
      <c r="T71" s="67">
        <f t="shared" si="8"/>
        <v>37659.696829884902</v>
      </c>
    </row>
    <row r="72" spans="1:20" x14ac:dyDescent="0.25">
      <c r="A72" s="26">
        <f t="shared" si="10"/>
        <v>51</v>
      </c>
      <c r="B72" s="29">
        <f t="shared" si="17"/>
        <v>46063</v>
      </c>
      <c r="C72" s="27">
        <f t="shared" si="11"/>
        <v>31</v>
      </c>
      <c r="D72" s="23">
        <f t="shared" si="12"/>
        <v>31126.565435074372</v>
      </c>
      <c r="E72" s="23">
        <f t="shared" si="13"/>
        <v>24478.089518387776</v>
      </c>
      <c r="F72" s="23">
        <f t="shared" si="14"/>
        <v>6648.4759166865942</v>
      </c>
      <c r="G72" s="23"/>
      <c r="H72" s="23"/>
      <c r="I72" s="23"/>
      <c r="J72" s="23"/>
      <c r="K72" s="23"/>
      <c r="L72" s="23"/>
      <c r="M72" s="23"/>
      <c r="N72" s="23"/>
      <c r="O72" s="28" t="str">
        <f t="shared" si="15"/>
        <v/>
      </c>
      <c r="P72" s="23"/>
      <c r="Q72" s="23"/>
      <c r="R72" s="23"/>
      <c r="S72" s="25">
        <f t="shared" si="16"/>
        <v>255094.91849896326</v>
      </c>
      <c r="T72" s="67">
        <f t="shared" si="8"/>
        <v>31011.220913198307</v>
      </c>
    </row>
    <row r="73" spans="1:20" x14ac:dyDescent="0.25">
      <c r="A73" s="26">
        <f t="shared" si="10"/>
        <v>52</v>
      </c>
      <c r="B73" s="29">
        <f t="shared" si="17"/>
        <v>46091</v>
      </c>
      <c r="C73" s="27">
        <f t="shared" si="11"/>
        <v>28</v>
      </c>
      <c r="D73" s="23">
        <f t="shared" si="12"/>
        <v>31126.565435074372</v>
      </c>
      <c r="E73" s="23">
        <f t="shared" si="13"/>
        <v>25647.266363754174</v>
      </c>
      <c r="F73" s="23">
        <f t="shared" si="14"/>
        <v>5479.2990713201971</v>
      </c>
      <c r="G73" s="23"/>
      <c r="H73" s="23"/>
      <c r="I73" s="23"/>
      <c r="J73" s="23"/>
      <c r="K73" s="23"/>
      <c r="L73" s="23"/>
      <c r="M73" s="23"/>
      <c r="N73" s="23"/>
      <c r="O73" s="28" t="str">
        <f t="shared" si="15"/>
        <v/>
      </c>
      <c r="P73" s="23"/>
      <c r="Q73" s="23"/>
      <c r="R73" s="23"/>
      <c r="S73" s="25">
        <f t="shared" si="16"/>
        <v>229447.65213520909</v>
      </c>
      <c r="T73" s="67">
        <f t="shared" si="8"/>
        <v>25531.921841878109</v>
      </c>
    </row>
    <row r="74" spans="1:20" x14ac:dyDescent="0.25">
      <c r="A74" s="26">
        <f t="shared" si="10"/>
        <v>53</v>
      </c>
      <c r="B74" s="29">
        <f t="shared" si="17"/>
        <v>46122</v>
      </c>
      <c r="C74" s="27">
        <f t="shared" si="11"/>
        <v>31</v>
      </c>
      <c r="D74" s="23">
        <f t="shared" si="12"/>
        <v>31126.565435074372</v>
      </c>
      <c r="E74" s="23">
        <f t="shared" si="13"/>
        <v>25670.111680187754</v>
      </c>
      <c r="F74" s="23">
        <f t="shared" si="14"/>
        <v>5456.4537548866165</v>
      </c>
      <c r="G74" s="23"/>
      <c r="H74" s="23"/>
      <c r="I74" s="23"/>
      <c r="J74" s="23"/>
      <c r="K74" s="23"/>
      <c r="L74" s="23"/>
      <c r="M74" s="23"/>
      <c r="N74" s="23"/>
      <c r="O74" s="28" t="str">
        <f t="shared" si="15"/>
        <v/>
      </c>
      <c r="P74" s="23"/>
      <c r="Q74" s="23"/>
      <c r="R74" s="23"/>
      <c r="S74" s="25">
        <f t="shared" si="16"/>
        <v>203777.54045502134</v>
      </c>
      <c r="T74" s="67">
        <f t="shared" si="8"/>
        <v>20075.468086991492</v>
      </c>
    </row>
    <row r="75" spans="1:20" x14ac:dyDescent="0.25">
      <c r="A75" s="26">
        <f t="shared" si="10"/>
        <v>54</v>
      </c>
      <c r="B75" s="29">
        <f t="shared" si="17"/>
        <v>46152</v>
      </c>
      <c r="C75" s="27">
        <f t="shared" si="11"/>
        <v>30</v>
      </c>
      <c r="D75" s="23">
        <f t="shared" si="12"/>
        <v>31126.565435074372</v>
      </c>
      <c r="E75" s="23">
        <f t="shared" si="13"/>
        <v>26436.890531451962</v>
      </c>
      <c r="F75" s="23">
        <f t="shared" si="14"/>
        <v>4689.6749036224091</v>
      </c>
      <c r="G75" s="23"/>
      <c r="H75" s="23"/>
      <c r="I75" s="23"/>
      <c r="J75" s="23"/>
      <c r="K75" s="23"/>
      <c r="L75" s="23"/>
      <c r="M75" s="23"/>
      <c r="N75" s="23"/>
      <c r="O75" s="28" t="str">
        <f t="shared" si="15"/>
        <v/>
      </c>
      <c r="P75" s="23"/>
      <c r="Q75" s="23"/>
      <c r="R75" s="23"/>
      <c r="S75" s="25">
        <f t="shared" si="16"/>
        <v>177340.64992356938</v>
      </c>
      <c r="T75" s="67">
        <f t="shared" si="8"/>
        <v>15385.793183369082</v>
      </c>
    </row>
    <row r="76" spans="1:20" x14ac:dyDescent="0.25">
      <c r="A76" s="26">
        <f t="shared" si="10"/>
        <v>55</v>
      </c>
      <c r="B76" s="29">
        <f t="shared" si="17"/>
        <v>46183</v>
      </c>
      <c r="C76" s="27">
        <f t="shared" si="11"/>
        <v>31</v>
      </c>
      <c r="D76" s="23">
        <f t="shared" si="12"/>
        <v>31126.565435074372</v>
      </c>
      <c r="E76" s="23">
        <f t="shared" si="13"/>
        <v>26909.259020453599</v>
      </c>
      <c r="F76" s="23">
        <f t="shared" si="14"/>
        <v>4217.3064146207735</v>
      </c>
      <c r="G76" s="23"/>
      <c r="H76" s="23"/>
      <c r="I76" s="23"/>
      <c r="J76" s="23"/>
      <c r="K76" s="23"/>
      <c r="L76" s="23"/>
      <c r="M76" s="23"/>
      <c r="N76" s="23"/>
      <c r="O76" s="28" t="str">
        <f t="shared" si="15"/>
        <v/>
      </c>
      <c r="P76" s="23"/>
      <c r="Q76" s="23"/>
      <c r="R76" s="23"/>
      <c r="S76" s="25">
        <f t="shared" si="16"/>
        <v>150431.39090311577</v>
      </c>
      <c r="T76" s="67">
        <f t="shared" si="8"/>
        <v>11168.486768748309</v>
      </c>
    </row>
    <row r="77" spans="1:20" x14ac:dyDescent="0.25">
      <c r="A77" s="26">
        <f t="shared" si="10"/>
        <v>56</v>
      </c>
      <c r="B77" s="29">
        <f t="shared" si="17"/>
        <v>46213</v>
      </c>
      <c r="C77" s="27">
        <f t="shared" si="11"/>
        <v>30</v>
      </c>
      <c r="D77" s="23">
        <f t="shared" si="12"/>
        <v>31126.565435074372</v>
      </c>
      <c r="E77" s="23">
        <f t="shared" si="13"/>
        <v>27664.582740317735</v>
      </c>
      <c r="F77" s="23">
        <f t="shared" si="14"/>
        <v>3461.9826947566371</v>
      </c>
      <c r="G77" s="23"/>
      <c r="H77" s="23"/>
      <c r="I77" s="23"/>
      <c r="J77" s="23"/>
      <c r="K77" s="23"/>
      <c r="L77" s="23"/>
      <c r="M77" s="23"/>
      <c r="N77" s="23"/>
      <c r="O77" s="28" t="str">
        <f t="shared" si="15"/>
        <v/>
      </c>
      <c r="P77" s="23"/>
      <c r="Q77" s="23"/>
      <c r="R77" s="23"/>
      <c r="S77" s="25">
        <f t="shared" si="16"/>
        <v>122766.80816279803</v>
      </c>
      <c r="T77" s="67">
        <f t="shared" si="8"/>
        <v>7706.5040739916722</v>
      </c>
    </row>
    <row r="78" spans="1:20" x14ac:dyDescent="0.25">
      <c r="A78" s="26">
        <f t="shared" si="10"/>
        <v>57</v>
      </c>
      <c r="B78" s="29">
        <f t="shared" si="17"/>
        <v>46244</v>
      </c>
      <c r="C78" s="27">
        <f t="shared" si="11"/>
        <v>31</v>
      </c>
      <c r="D78" s="23">
        <f t="shared" si="12"/>
        <v>31126.565435074372</v>
      </c>
      <c r="E78" s="23">
        <f t="shared" si="13"/>
        <v>28207.069832737146</v>
      </c>
      <c r="F78" s="23">
        <f t="shared" si="14"/>
        <v>2919.4956023372242</v>
      </c>
      <c r="G78" s="23"/>
      <c r="H78" s="23"/>
      <c r="I78" s="23"/>
      <c r="J78" s="23"/>
      <c r="K78" s="23"/>
      <c r="L78" s="23"/>
      <c r="M78" s="23"/>
      <c r="N78" s="23"/>
      <c r="O78" s="28" t="str">
        <f t="shared" si="15"/>
        <v/>
      </c>
      <c r="P78" s="23"/>
      <c r="Q78" s="23"/>
      <c r="R78" s="23"/>
      <c r="S78" s="25">
        <f t="shared" si="16"/>
        <v>94559.738330060878</v>
      </c>
      <c r="T78" s="67">
        <f t="shared" si="8"/>
        <v>4787.0084716544479</v>
      </c>
    </row>
    <row r="79" spans="1:20" x14ac:dyDescent="0.25">
      <c r="A79" s="26">
        <f t="shared" si="10"/>
        <v>58</v>
      </c>
      <c r="B79" s="29">
        <f t="shared" si="17"/>
        <v>46275</v>
      </c>
      <c r="C79" s="27">
        <f t="shared" si="11"/>
        <v>31</v>
      </c>
      <c r="D79" s="23">
        <f t="shared" si="12"/>
        <v>31126.565435074372</v>
      </c>
      <c r="E79" s="23">
        <f t="shared" si="13"/>
        <v>28877.857137252649</v>
      </c>
      <c r="F79" s="23">
        <f t="shared" si="14"/>
        <v>2248.7082978217218</v>
      </c>
      <c r="G79" s="23"/>
      <c r="H79" s="23"/>
      <c r="I79" s="23"/>
      <c r="J79" s="23"/>
      <c r="K79" s="23"/>
      <c r="L79" s="23"/>
      <c r="M79" s="23"/>
      <c r="N79" s="23"/>
      <c r="O79" s="28" t="str">
        <f t="shared" si="15"/>
        <v/>
      </c>
      <c r="P79" s="23"/>
      <c r="Q79" s="23"/>
      <c r="R79" s="23"/>
      <c r="S79" s="25">
        <f t="shared" si="16"/>
        <v>65681.881192808229</v>
      </c>
      <c r="T79" s="67">
        <f t="shared" si="8"/>
        <v>2538.3001738327262</v>
      </c>
    </row>
    <row r="80" spans="1:20" x14ac:dyDescent="0.25">
      <c r="A80" s="26">
        <f t="shared" si="10"/>
        <v>59</v>
      </c>
      <c r="B80" s="29">
        <f t="shared" si="17"/>
        <v>46305</v>
      </c>
      <c r="C80" s="27">
        <f t="shared" si="11"/>
        <v>30</v>
      </c>
      <c r="D80" s="23">
        <f t="shared" si="12"/>
        <v>31126.565435074372</v>
      </c>
      <c r="E80" s="23">
        <f t="shared" si="13"/>
        <v>29614.98241584262</v>
      </c>
      <c r="F80" s="23">
        <f t="shared" si="14"/>
        <v>1511.583019231751</v>
      </c>
      <c r="G80" s="23"/>
      <c r="H80" s="23"/>
      <c r="I80" s="23"/>
      <c r="J80" s="23"/>
      <c r="K80" s="23"/>
      <c r="L80" s="23"/>
      <c r="M80" s="23"/>
      <c r="N80" s="23"/>
      <c r="O80" s="28" t="str">
        <f t="shared" si="15"/>
        <v/>
      </c>
      <c r="P80" s="23"/>
      <c r="Q80" s="23"/>
      <c r="R80" s="23"/>
      <c r="S80" s="25">
        <f t="shared" si="16"/>
        <v>36066.898776965609</v>
      </c>
      <c r="T80" s="67">
        <f t="shared" si="8"/>
        <v>1026.7171546009752</v>
      </c>
    </row>
    <row r="81" spans="1:20" x14ac:dyDescent="0.25">
      <c r="A81" s="26">
        <f t="shared" si="10"/>
        <v>60</v>
      </c>
      <c r="B81" s="29">
        <f t="shared" si="17"/>
        <v>46336</v>
      </c>
      <c r="C81" s="27">
        <f t="shared" si="11"/>
        <v>31</v>
      </c>
      <c r="D81" s="23">
        <f t="shared" si="12"/>
        <v>31126.565435074372</v>
      </c>
      <c r="E81" s="23">
        <f t="shared" si="13"/>
        <v>30268.864938131737</v>
      </c>
      <c r="F81" s="23">
        <f t="shared" si="14"/>
        <v>857.70049694263435</v>
      </c>
      <c r="G81" s="23"/>
      <c r="H81" s="23"/>
      <c r="I81" s="23"/>
      <c r="J81" s="23"/>
      <c r="K81" s="23"/>
      <c r="L81" s="23"/>
      <c r="M81" s="23"/>
      <c r="N81" s="23"/>
      <c r="P81" s="23"/>
      <c r="Q81" s="23"/>
      <c r="R81" s="23"/>
      <c r="S81" s="25">
        <f t="shared" si="16"/>
        <v>5798.0338388338714</v>
      </c>
      <c r="T81" s="67">
        <f t="shared" si="8"/>
        <v>169.01665765834082</v>
      </c>
    </row>
    <row r="82" spans="1:20" x14ac:dyDescent="0.25">
      <c r="A82" s="26">
        <f t="shared" si="10"/>
        <v>61</v>
      </c>
      <c r="B82" s="29">
        <f t="shared" si="17"/>
        <v>46364</v>
      </c>
      <c r="C82" s="27">
        <f t="shared" si="11"/>
        <v>38</v>
      </c>
      <c r="D82" s="23">
        <f t="shared" si="12"/>
        <v>5967.0504964919328</v>
      </c>
      <c r="E82" s="23">
        <f t="shared" si="13"/>
        <v>5798.0338388338714</v>
      </c>
      <c r="F82" s="23">
        <f t="shared" si="14"/>
        <v>169.01665765806138</v>
      </c>
      <c r="G82" s="23"/>
      <c r="H82" s="23"/>
      <c r="I82" s="23"/>
      <c r="J82" s="23"/>
      <c r="K82" s="23"/>
      <c r="L82" s="23"/>
      <c r="M82" s="23"/>
      <c r="N82" s="23"/>
      <c r="O82" s="28"/>
      <c r="P82" s="23"/>
      <c r="Q82" s="23"/>
      <c r="R82" s="23"/>
      <c r="S82" s="25">
        <f t="shared" si="16"/>
        <v>0</v>
      </c>
      <c r="T82" s="67">
        <f t="shared" si="8"/>
        <v>2.794422471197322E-10</v>
      </c>
    </row>
    <row r="83" spans="1:20" hidden="1" x14ac:dyDescent="0.25">
      <c r="A83" s="26">
        <f t="shared" si="10"/>
        <v>0</v>
      </c>
      <c r="B83" s="29">
        <f t="shared" si="17"/>
        <v>0</v>
      </c>
      <c r="C83" s="27">
        <f t="shared" si="11"/>
        <v>0</v>
      </c>
      <c r="D83" s="23">
        <f t="shared" si="12"/>
        <v>0</v>
      </c>
      <c r="E83" s="23">
        <f t="shared" si="13"/>
        <v>0</v>
      </c>
      <c r="F83" s="23">
        <f t="shared" si="14"/>
        <v>0</v>
      </c>
      <c r="G83" s="23"/>
      <c r="H83" s="23"/>
      <c r="I83" s="23"/>
      <c r="J83" s="23"/>
      <c r="K83" s="23"/>
      <c r="L83" s="23"/>
      <c r="M83" s="23"/>
      <c r="N83" s="23"/>
      <c r="O83" s="28"/>
      <c r="P83" s="23"/>
      <c r="Q83" s="23"/>
      <c r="R83" s="23"/>
      <c r="S83" s="25">
        <f t="shared" si="16"/>
        <v>0</v>
      </c>
      <c r="T83" s="67">
        <f t="shared" si="8"/>
        <v>2.794422471197322E-10</v>
      </c>
    </row>
    <row r="84" spans="1:20" hidden="1" x14ac:dyDescent="0.25">
      <c r="A84" s="26">
        <f t="shared" si="10"/>
        <v>0</v>
      </c>
      <c r="B84" s="29">
        <f t="shared" si="17"/>
        <v>0</v>
      </c>
      <c r="C84" s="27">
        <f t="shared" si="11"/>
        <v>0</v>
      </c>
      <c r="D84" s="23">
        <f t="shared" si="12"/>
        <v>0</v>
      </c>
      <c r="E84" s="23">
        <f t="shared" si="13"/>
        <v>0</v>
      </c>
      <c r="F84" s="23">
        <f t="shared" si="14"/>
        <v>0</v>
      </c>
      <c r="G84" s="23"/>
      <c r="H84" s="23"/>
      <c r="I84" s="23"/>
      <c r="J84" s="23"/>
      <c r="K84" s="23"/>
      <c r="L84" s="23"/>
      <c r="M84" s="23"/>
      <c r="N84" s="23"/>
      <c r="O84" s="28"/>
      <c r="P84" s="23"/>
      <c r="Q84" s="23"/>
      <c r="R84" s="23"/>
      <c r="S84" s="25">
        <f t="shared" si="16"/>
        <v>0</v>
      </c>
      <c r="T84" s="67">
        <f t="shared" si="8"/>
        <v>2.794422471197322E-10</v>
      </c>
    </row>
    <row r="85" spans="1:20" hidden="1" x14ac:dyDescent="0.25">
      <c r="A85" s="26">
        <f t="shared" si="10"/>
        <v>0</v>
      </c>
      <c r="B85" s="29">
        <f t="shared" si="17"/>
        <v>0</v>
      </c>
      <c r="C85" s="27">
        <f t="shared" si="11"/>
        <v>0</v>
      </c>
      <c r="D85" s="23">
        <f t="shared" si="12"/>
        <v>0</v>
      </c>
      <c r="E85" s="23">
        <f t="shared" si="13"/>
        <v>0</v>
      </c>
      <c r="F85" s="23">
        <f t="shared" si="14"/>
        <v>0</v>
      </c>
      <c r="G85" s="23"/>
      <c r="H85" s="23"/>
      <c r="I85" s="23"/>
      <c r="J85" s="23"/>
      <c r="K85" s="23"/>
      <c r="L85" s="23"/>
      <c r="M85" s="23"/>
      <c r="N85" s="23"/>
      <c r="O85" s="28"/>
      <c r="P85" s="23"/>
      <c r="Q85" s="23"/>
      <c r="R85" s="23"/>
      <c r="S85" s="25">
        <f t="shared" si="16"/>
        <v>0</v>
      </c>
      <c r="T85" s="67">
        <f t="shared" si="8"/>
        <v>2.794422471197322E-10</v>
      </c>
    </row>
    <row r="86" spans="1:20" hidden="1" x14ac:dyDescent="0.25">
      <c r="A86" s="26">
        <f t="shared" si="10"/>
        <v>0</v>
      </c>
      <c r="B86" s="29">
        <f t="shared" si="17"/>
        <v>0</v>
      </c>
      <c r="C86" s="27">
        <f t="shared" si="11"/>
        <v>0</v>
      </c>
      <c r="D86" s="23">
        <f t="shared" si="12"/>
        <v>0</v>
      </c>
      <c r="E86" s="23">
        <f t="shared" si="13"/>
        <v>0</v>
      </c>
      <c r="F86" s="23">
        <f t="shared" si="14"/>
        <v>0</v>
      </c>
      <c r="G86" s="23"/>
      <c r="H86" s="23"/>
      <c r="I86" s="23"/>
      <c r="J86" s="23"/>
      <c r="K86" s="23"/>
      <c r="L86" s="23"/>
      <c r="M86" s="23"/>
      <c r="N86" s="23"/>
      <c r="O86" s="28"/>
      <c r="P86" s="23"/>
      <c r="Q86" s="23"/>
      <c r="R86" s="23"/>
      <c r="S86" s="25">
        <f t="shared" si="16"/>
        <v>0</v>
      </c>
      <c r="T86" s="67">
        <f t="shared" si="8"/>
        <v>2.794422471197322E-10</v>
      </c>
    </row>
    <row r="87" spans="1:20" hidden="1" x14ac:dyDescent="0.25">
      <c r="A87" s="26">
        <f t="shared" si="10"/>
        <v>0</v>
      </c>
      <c r="B87" s="29">
        <f t="shared" si="17"/>
        <v>0</v>
      </c>
      <c r="C87" s="27">
        <f t="shared" si="11"/>
        <v>0</v>
      </c>
      <c r="D87" s="23">
        <f t="shared" si="12"/>
        <v>0</v>
      </c>
      <c r="E87" s="23">
        <f t="shared" si="13"/>
        <v>0</v>
      </c>
      <c r="F87" s="23">
        <f t="shared" si="14"/>
        <v>0</v>
      </c>
      <c r="G87" s="23"/>
      <c r="H87" s="23"/>
      <c r="I87" s="23"/>
      <c r="J87" s="23"/>
      <c r="K87" s="23"/>
      <c r="L87" s="23"/>
      <c r="M87" s="23"/>
      <c r="N87" s="23"/>
      <c r="O87" s="28"/>
      <c r="P87" s="23"/>
      <c r="Q87" s="23"/>
      <c r="R87" s="23"/>
      <c r="S87" s="25">
        <f t="shared" si="16"/>
        <v>0</v>
      </c>
      <c r="T87" s="67">
        <f t="shared" si="8"/>
        <v>2.794422471197322E-10</v>
      </c>
    </row>
    <row r="88" spans="1:20" hidden="1" x14ac:dyDescent="0.25">
      <c r="A88" s="26">
        <f t="shared" si="10"/>
        <v>0</v>
      </c>
      <c r="B88" s="29">
        <f t="shared" si="17"/>
        <v>0</v>
      </c>
      <c r="C88" s="27">
        <f t="shared" si="11"/>
        <v>0</v>
      </c>
      <c r="D88" s="23">
        <f t="shared" si="12"/>
        <v>0</v>
      </c>
      <c r="E88" s="23">
        <f t="shared" si="13"/>
        <v>0</v>
      </c>
      <c r="F88" s="23">
        <f t="shared" si="14"/>
        <v>0</v>
      </c>
      <c r="G88" s="23"/>
      <c r="H88" s="23"/>
      <c r="I88" s="23"/>
      <c r="J88" s="23"/>
      <c r="K88" s="23"/>
      <c r="L88" s="23"/>
      <c r="M88" s="23"/>
      <c r="N88" s="23"/>
      <c r="O88" s="28"/>
      <c r="P88" s="23"/>
      <c r="Q88" s="23"/>
      <c r="R88" s="23"/>
      <c r="S88" s="25">
        <f t="shared" si="16"/>
        <v>0</v>
      </c>
      <c r="T88" s="67">
        <f t="shared" si="8"/>
        <v>2.794422471197322E-10</v>
      </c>
    </row>
    <row r="89" spans="1:20" hidden="1" x14ac:dyDescent="0.25">
      <c r="A89" s="26">
        <f t="shared" si="10"/>
        <v>0</v>
      </c>
      <c r="B89" s="29">
        <f t="shared" si="17"/>
        <v>0</v>
      </c>
      <c r="C89" s="27">
        <f t="shared" si="11"/>
        <v>0</v>
      </c>
      <c r="D89" s="23">
        <f t="shared" si="12"/>
        <v>0</v>
      </c>
      <c r="E89" s="23">
        <f t="shared" si="13"/>
        <v>0</v>
      </c>
      <c r="F89" s="23">
        <f t="shared" si="14"/>
        <v>0</v>
      </c>
      <c r="G89" s="23"/>
      <c r="H89" s="23"/>
      <c r="I89" s="23"/>
      <c r="J89" s="23"/>
      <c r="K89" s="23"/>
      <c r="L89" s="23"/>
      <c r="M89" s="23"/>
      <c r="N89" s="23"/>
      <c r="O89" s="28"/>
      <c r="P89" s="23"/>
      <c r="Q89" s="23"/>
      <c r="R89" s="23"/>
      <c r="S89" s="25">
        <f t="shared" si="16"/>
        <v>0</v>
      </c>
      <c r="T89" s="67">
        <f t="shared" ref="T89:T142" si="18">IF(T88=0,0,T88-F89)</f>
        <v>2.794422471197322E-10</v>
      </c>
    </row>
    <row r="90" spans="1:20" hidden="1" x14ac:dyDescent="0.25">
      <c r="A90" s="26">
        <f t="shared" si="10"/>
        <v>0</v>
      </c>
      <c r="B90" s="29">
        <f t="shared" si="17"/>
        <v>0</v>
      </c>
      <c r="C90" s="27">
        <f t="shared" si="11"/>
        <v>0</v>
      </c>
      <c r="D90" s="23">
        <f t="shared" si="12"/>
        <v>0</v>
      </c>
      <c r="E90" s="23">
        <f t="shared" si="13"/>
        <v>0</v>
      </c>
      <c r="F90" s="23">
        <f t="shared" si="14"/>
        <v>0</v>
      </c>
      <c r="G90" s="23"/>
      <c r="H90" s="23"/>
      <c r="I90" s="23"/>
      <c r="J90" s="23"/>
      <c r="K90" s="23"/>
      <c r="L90" s="23"/>
      <c r="M90" s="23"/>
      <c r="N90" s="23"/>
      <c r="O90" s="28"/>
      <c r="P90" s="23"/>
      <c r="Q90" s="23"/>
      <c r="R90" s="23"/>
      <c r="S90" s="25">
        <f t="shared" si="16"/>
        <v>0</v>
      </c>
      <c r="T90" s="67">
        <f t="shared" si="18"/>
        <v>2.794422471197322E-10</v>
      </c>
    </row>
    <row r="91" spans="1:20" hidden="1" x14ac:dyDescent="0.25">
      <c r="A91" s="26">
        <f t="shared" si="10"/>
        <v>0</v>
      </c>
      <c r="B91" s="29">
        <f t="shared" si="17"/>
        <v>0</v>
      </c>
      <c r="C91" s="27">
        <f t="shared" si="11"/>
        <v>0</v>
      </c>
      <c r="D91" s="23">
        <f t="shared" si="12"/>
        <v>0</v>
      </c>
      <c r="E91" s="23">
        <f t="shared" si="13"/>
        <v>0</v>
      </c>
      <c r="F91" s="23">
        <f t="shared" si="14"/>
        <v>0</v>
      </c>
      <c r="G91" s="23"/>
      <c r="H91" s="23"/>
      <c r="I91" s="23"/>
      <c r="J91" s="23"/>
      <c r="K91" s="23"/>
      <c r="L91" s="23"/>
      <c r="M91" s="23"/>
      <c r="N91" s="23"/>
      <c r="O91" s="28"/>
      <c r="P91" s="23"/>
      <c r="Q91" s="23"/>
      <c r="R91" s="23"/>
      <c r="S91" s="25">
        <f t="shared" si="16"/>
        <v>0</v>
      </c>
      <c r="T91" s="67">
        <f t="shared" si="18"/>
        <v>2.794422471197322E-10</v>
      </c>
    </row>
    <row r="92" spans="1:20" hidden="1" x14ac:dyDescent="0.25">
      <c r="A92" s="26">
        <f t="shared" si="10"/>
        <v>0</v>
      </c>
      <c r="B92" s="29">
        <f t="shared" si="17"/>
        <v>0</v>
      </c>
      <c r="C92" s="27">
        <f t="shared" si="11"/>
        <v>0</v>
      </c>
      <c r="D92" s="23">
        <f t="shared" si="12"/>
        <v>0</v>
      </c>
      <c r="E92" s="23">
        <f t="shared" si="13"/>
        <v>0</v>
      </c>
      <c r="F92" s="23">
        <f t="shared" si="14"/>
        <v>0</v>
      </c>
      <c r="G92" s="23"/>
      <c r="H92" s="23"/>
      <c r="I92" s="23"/>
      <c r="J92" s="23"/>
      <c r="K92" s="23"/>
      <c r="L92" s="23"/>
      <c r="M92" s="23"/>
      <c r="N92" s="23"/>
      <c r="O92" s="28"/>
      <c r="P92" s="23"/>
      <c r="Q92" s="23"/>
      <c r="R92" s="23"/>
      <c r="S92" s="25">
        <f t="shared" si="16"/>
        <v>0</v>
      </c>
      <c r="T92" s="67">
        <f t="shared" si="18"/>
        <v>2.794422471197322E-10</v>
      </c>
    </row>
    <row r="93" spans="1:20" hidden="1" x14ac:dyDescent="0.25">
      <c r="A93" s="26">
        <f t="shared" si="10"/>
        <v>0</v>
      </c>
      <c r="B93" s="29">
        <f t="shared" si="17"/>
        <v>0</v>
      </c>
      <c r="C93" s="27">
        <f t="shared" si="11"/>
        <v>0</v>
      </c>
      <c r="D93" s="23">
        <f t="shared" si="12"/>
        <v>0</v>
      </c>
      <c r="E93" s="23">
        <f t="shared" si="13"/>
        <v>0</v>
      </c>
      <c r="F93" s="23">
        <f t="shared" si="14"/>
        <v>0</v>
      </c>
      <c r="G93" s="23"/>
      <c r="H93" s="23"/>
      <c r="I93" s="23"/>
      <c r="J93" s="23"/>
      <c r="K93" s="23"/>
      <c r="L93" s="23"/>
      <c r="M93" s="23"/>
      <c r="N93" s="23"/>
      <c r="P93" s="23"/>
      <c r="Q93" s="23"/>
      <c r="R93" s="23"/>
      <c r="S93" s="25">
        <f t="shared" si="16"/>
        <v>0</v>
      </c>
      <c r="T93" s="67">
        <f t="shared" si="18"/>
        <v>2.794422471197322E-10</v>
      </c>
    </row>
    <row r="94" spans="1:20" hidden="1" x14ac:dyDescent="0.25">
      <c r="A94" s="26">
        <f t="shared" si="10"/>
        <v>0</v>
      </c>
      <c r="B94" s="29">
        <f t="shared" si="17"/>
        <v>0</v>
      </c>
      <c r="C94" s="27">
        <f t="shared" si="11"/>
        <v>0</v>
      </c>
      <c r="D94" s="23">
        <f t="shared" si="12"/>
        <v>0</v>
      </c>
      <c r="E94" s="23">
        <f t="shared" si="13"/>
        <v>0</v>
      </c>
      <c r="F94" s="23">
        <f t="shared" si="14"/>
        <v>0</v>
      </c>
      <c r="G94" s="23"/>
      <c r="H94" s="23"/>
      <c r="I94" s="23"/>
      <c r="J94" s="23"/>
      <c r="K94" s="23"/>
      <c r="L94" s="23"/>
      <c r="M94" s="23"/>
      <c r="N94" s="23"/>
      <c r="O94" s="28"/>
      <c r="P94" s="23"/>
      <c r="Q94" s="23"/>
      <c r="R94" s="23"/>
      <c r="S94" s="25">
        <f t="shared" si="16"/>
        <v>0</v>
      </c>
      <c r="T94" s="67">
        <f t="shared" si="18"/>
        <v>2.794422471197322E-10</v>
      </c>
    </row>
    <row r="95" spans="1:20" hidden="1" x14ac:dyDescent="0.25">
      <c r="A95" s="26">
        <f t="shared" si="10"/>
        <v>0</v>
      </c>
      <c r="B95" s="29">
        <f t="shared" si="17"/>
        <v>0</v>
      </c>
      <c r="C95" s="27">
        <f t="shared" si="11"/>
        <v>0</v>
      </c>
      <c r="D95" s="23">
        <f t="shared" si="12"/>
        <v>0</v>
      </c>
      <c r="E95" s="23">
        <f t="shared" si="13"/>
        <v>0</v>
      </c>
      <c r="F95" s="23">
        <f t="shared" si="14"/>
        <v>0</v>
      </c>
      <c r="G95" s="23"/>
      <c r="H95" s="23"/>
      <c r="I95" s="23"/>
      <c r="J95" s="23"/>
      <c r="K95" s="23"/>
      <c r="L95" s="23"/>
      <c r="M95" s="23"/>
      <c r="N95" s="23"/>
      <c r="O95" s="28"/>
      <c r="P95" s="23"/>
      <c r="Q95" s="23"/>
      <c r="R95" s="23"/>
      <c r="S95" s="25">
        <f t="shared" si="16"/>
        <v>0</v>
      </c>
      <c r="T95" s="67">
        <f t="shared" si="18"/>
        <v>2.794422471197322E-10</v>
      </c>
    </row>
    <row r="96" spans="1:20" hidden="1" x14ac:dyDescent="0.25">
      <c r="A96" s="26">
        <f t="shared" si="10"/>
        <v>0</v>
      </c>
      <c r="B96" s="29">
        <f t="shared" si="17"/>
        <v>0</v>
      </c>
      <c r="C96" s="27">
        <f t="shared" si="11"/>
        <v>0</v>
      </c>
      <c r="D96" s="23">
        <f t="shared" si="12"/>
        <v>0</v>
      </c>
      <c r="E96" s="23">
        <f t="shared" si="13"/>
        <v>0</v>
      </c>
      <c r="F96" s="23">
        <f t="shared" si="14"/>
        <v>0</v>
      </c>
      <c r="G96" s="23"/>
      <c r="H96" s="23"/>
      <c r="I96" s="23"/>
      <c r="J96" s="23"/>
      <c r="K96" s="23"/>
      <c r="L96" s="23"/>
      <c r="M96" s="23"/>
      <c r="N96" s="23"/>
      <c r="O96" s="28"/>
      <c r="P96" s="23"/>
      <c r="Q96" s="23"/>
      <c r="R96" s="23"/>
      <c r="S96" s="25">
        <f t="shared" si="16"/>
        <v>0</v>
      </c>
      <c r="T96" s="67">
        <f t="shared" si="18"/>
        <v>2.794422471197322E-10</v>
      </c>
    </row>
    <row r="97" spans="1:20" hidden="1" x14ac:dyDescent="0.25">
      <c r="A97" s="26">
        <f t="shared" si="10"/>
        <v>0</v>
      </c>
      <c r="B97" s="29">
        <f t="shared" si="17"/>
        <v>0</v>
      </c>
      <c r="C97" s="27">
        <f t="shared" si="11"/>
        <v>0</v>
      </c>
      <c r="D97" s="23">
        <f t="shared" si="12"/>
        <v>0</v>
      </c>
      <c r="E97" s="23">
        <f t="shared" si="13"/>
        <v>0</v>
      </c>
      <c r="F97" s="23">
        <f t="shared" si="14"/>
        <v>0</v>
      </c>
      <c r="G97" s="23"/>
      <c r="H97" s="23"/>
      <c r="I97" s="23"/>
      <c r="J97" s="23"/>
      <c r="K97" s="23"/>
      <c r="L97" s="23"/>
      <c r="M97" s="23"/>
      <c r="N97" s="23"/>
      <c r="O97" s="28"/>
      <c r="P97" s="23"/>
      <c r="Q97" s="23"/>
      <c r="R97" s="23"/>
      <c r="S97" s="25">
        <f t="shared" si="16"/>
        <v>0</v>
      </c>
      <c r="T97" s="67">
        <f t="shared" si="18"/>
        <v>2.794422471197322E-10</v>
      </c>
    </row>
    <row r="98" spans="1:20" hidden="1" x14ac:dyDescent="0.25">
      <c r="A98" s="26">
        <f t="shared" si="10"/>
        <v>0</v>
      </c>
      <c r="B98" s="29">
        <f t="shared" si="17"/>
        <v>0</v>
      </c>
      <c r="C98" s="27">
        <f t="shared" si="11"/>
        <v>0</v>
      </c>
      <c r="D98" s="23">
        <f t="shared" si="12"/>
        <v>0</v>
      </c>
      <c r="E98" s="23">
        <f t="shared" si="13"/>
        <v>0</v>
      </c>
      <c r="F98" s="23">
        <f t="shared" si="14"/>
        <v>0</v>
      </c>
      <c r="G98" s="23"/>
      <c r="H98" s="23"/>
      <c r="I98" s="23"/>
      <c r="J98" s="23"/>
      <c r="K98" s="23"/>
      <c r="L98" s="23"/>
      <c r="M98" s="23"/>
      <c r="N98" s="23"/>
      <c r="O98" s="28"/>
      <c r="P98" s="23"/>
      <c r="Q98" s="23"/>
      <c r="R98" s="23"/>
      <c r="S98" s="25">
        <f t="shared" si="16"/>
        <v>0</v>
      </c>
      <c r="T98" s="67">
        <f t="shared" si="18"/>
        <v>2.794422471197322E-10</v>
      </c>
    </row>
    <row r="99" spans="1:20" hidden="1" x14ac:dyDescent="0.25">
      <c r="A99" s="26">
        <f t="shared" ref="A99:A142" si="19">IF(S98&gt;0,A98+1,0)</f>
        <v>0</v>
      </c>
      <c r="B99" s="29">
        <f t="shared" si="17"/>
        <v>0</v>
      </c>
      <c r="C99" s="27">
        <f t="shared" ref="C99:C141" si="20">IF(S98=0,0,IF(B99=$F$10,$F$10-EOMONTH(B98,-1),B99-B98))</f>
        <v>0</v>
      </c>
      <c r="D99" s="23">
        <f t="shared" ref="D99:D142" si="21">IF(S98=0,0,SUM(E99:P99))</f>
        <v>0</v>
      </c>
      <c r="E99" s="23">
        <f t="shared" ref="E99:E142" si="22">IF(S98=0,0,(IF($F$3=$G$4,IF(B99=$F$10,S98,(IF(A99="","",$F$8-F99))),IF(B99=$F$10,S98,(IF(A99="","",$F$5/$F$6))))))</f>
        <v>0</v>
      </c>
      <c r="F99" s="23">
        <f t="shared" ref="F99:F142" si="23">IF(A99="","",S98*C99*$F$7/$F$13)</f>
        <v>0</v>
      </c>
      <c r="G99" s="23"/>
      <c r="H99" s="23"/>
      <c r="I99" s="23"/>
      <c r="J99" s="23"/>
      <c r="K99" s="23"/>
      <c r="L99" s="23"/>
      <c r="M99" s="23"/>
      <c r="N99" s="23"/>
      <c r="O99" s="28"/>
      <c r="P99" s="23"/>
      <c r="Q99" s="23"/>
      <c r="R99" s="23"/>
      <c r="S99" s="25">
        <f t="shared" ref="S99:S142" si="24">IF(S98=0,0,S98-E99)</f>
        <v>0</v>
      </c>
      <c r="T99" s="67">
        <f t="shared" si="18"/>
        <v>2.794422471197322E-10</v>
      </c>
    </row>
    <row r="100" spans="1:20" hidden="1" x14ac:dyDescent="0.25">
      <c r="A100" s="26">
        <f t="shared" si="19"/>
        <v>0</v>
      </c>
      <c r="B100" s="29">
        <f t="shared" ref="B100:B142" si="25">IF(S99=0,0,(IF(B99=$F$10,"",(IF(EOMONTH(B99,1)=EOMONTH($F$10,0),$F$10,IF(EDATE(B99,1)&lt;$F$10,EDATE(B99,1),$F$10))))))</f>
        <v>0</v>
      </c>
      <c r="C100" s="27">
        <f t="shared" si="20"/>
        <v>0</v>
      </c>
      <c r="D100" s="23">
        <f t="shared" si="21"/>
        <v>0</v>
      </c>
      <c r="E100" s="23">
        <f t="shared" si="22"/>
        <v>0</v>
      </c>
      <c r="F100" s="23">
        <f t="shared" si="23"/>
        <v>0</v>
      </c>
      <c r="G100" s="23"/>
      <c r="H100" s="23"/>
      <c r="I100" s="23"/>
      <c r="J100" s="23"/>
      <c r="K100" s="23"/>
      <c r="L100" s="23"/>
      <c r="M100" s="23"/>
      <c r="N100" s="23"/>
      <c r="O100" s="28"/>
      <c r="P100" s="23"/>
      <c r="Q100" s="23"/>
      <c r="R100" s="23"/>
      <c r="S100" s="25">
        <f t="shared" si="24"/>
        <v>0</v>
      </c>
      <c r="T100" s="67">
        <f t="shared" si="18"/>
        <v>2.794422471197322E-10</v>
      </c>
    </row>
    <row r="101" spans="1:20" hidden="1" x14ac:dyDescent="0.25">
      <c r="A101" s="26">
        <f t="shared" si="19"/>
        <v>0</v>
      </c>
      <c r="B101" s="29">
        <f t="shared" si="25"/>
        <v>0</v>
      </c>
      <c r="C101" s="27">
        <f t="shared" si="20"/>
        <v>0</v>
      </c>
      <c r="D101" s="23">
        <f t="shared" si="21"/>
        <v>0</v>
      </c>
      <c r="E101" s="23">
        <f t="shared" si="22"/>
        <v>0</v>
      </c>
      <c r="F101" s="23">
        <f t="shared" si="23"/>
        <v>0</v>
      </c>
      <c r="G101" s="23"/>
      <c r="H101" s="23"/>
      <c r="I101" s="23"/>
      <c r="J101" s="23"/>
      <c r="K101" s="23"/>
      <c r="L101" s="23"/>
      <c r="M101" s="23"/>
      <c r="N101" s="23"/>
      <c r="O101" s="28"/>
      <c r="P101" s="23"/>
      <c r="Q101" s="23"/>
      <c r="R101" s="23"/>
      <c r="S101" s="25">
        <f t="shared" si="24"/>
        <v>0</v>
      </c>
      <c r="T101" s="67">
        <f t="shared" si="18"/>
        <v>2.794422471197322E-10</v>
      </c>
    </row>
    <row r="102" spans="1:20" hidden="1" x14ac:dyDescent="0.25">
      <c r="A102" s="26">
        <f t="shared" si="19"/>
        <v>0</v>
      </c>
      <c r="B102" s="29">
        <f t="shared" si="25"/>
        <v>0</v>
      </c>
      <c r="C102" s="27">
        <f t="shared" si="20"/>
        <v>0</v>
      </c>
      <c r="D102" s="23">
        <f t="shared" si="21"/>
        <v>0</v>
      </c>
      <c r="E102" s="23">
        <f t="shared" si="22"/>
        <v>0</v>
      </c>
      <c r="F102" s="23">
        <f t="shared" si="23"/>
        <v>0</v>
      </c>
      <c r="G102" s="23"/>
      <c r="H102" s="23"/>
      <c r="I102" s="23"/>
      <c r="J102" s="23"/>
      <c r="K102" s="23"/>
      <c r="L102" s="23"/>
      <c r="M102" s="23"/>
      <c r="N102" s="23"/>
      <c r="O102" s="28"/>
      <c r="P102" s="23"/>
      <c r="Q102" s="23"/>
      <c r="R102" s="23"/>
      <c r="S102" s="25">
        <f t="shared" si="24"/>
        <v>0</v>
      </c>
      <c r="T102" s="67">
        <f t="shared" si="18"/>
        <v>2.794422471197322E-10</v>
      </c>
    </row>
    <row r="103" spans="1:20" hidden="1" x14ac:dyDescent="0.25">
      <c r="A103" s="26">
        <f t="shared" si="19"/>
        <v>0</v>
      </c>
      <c r="B103" s="29">
        <f t="shared" si="25"/>
        <v>0</v>
      </c>
      <c r="C103" s="27">
        <f t="shared" si="20"/>
        <v>0</v>
      </c>
      <c r="D103" s="23">
        <f t="shared" si="21"/>
        <v>0</v>
      </c>
      <c r="E103" s="23">
        <f t="shared" si="22"/>
        <v>0</v>
      </c>
      <c r="F103" s="23">
        <f t="shared" si="23"/>
        <v>0</v>
      </c>
      <c r="G103" s="23"/>
      <c r="H103" s="23"/>
      <c r="I103" s="23"/>
      <c r="J103" s="23"/>
      <c r="K103" s="23"/>
      <c r="L103" s="23"/>
      <c r="M103" s="23"/>
      <c r="N103" s="23"/>
      <c r="O103" s="28"/>
      <c r="P103" s="23"/>
      <c r="Q103" s="23"/>
      <c r="R103" s="23"/>
      <c r="S103" s="25">
        <f t="shared" si="24"/>
        <v>0</v>
      </c>
      <c r="T103" s="67">
        <f t="shared" si="18"/>
        <v>2.794422471197322E-10</v>
      </c>
    </row>
    <row r="104" spans="1:20" hidden="1" x14ac:dyDescent="0.25">
      <c r="A104" s="26">
        <f t="shared" si="19"/>
        <v>0</v>
      </c>
      <c r="B104" s="29">
        <f t="shared" si="25"/>
        <v>0</v>
      </c>
      <c r="C104" s="27">
        <f t="shared" si="20"/>
        <v>0</v>
      </c>
      <c r="D104" s="23">
        <f t="shared" si="21"/>
        <v>0</v>
      </c>
      <c r="E104" s="23">
        <f t="shared" si="22"/>
        <v>0</v>
      </c>
      <c r="F104" s="23">
        <f t="shared" si="23"/>
        <v>0</v>
      </c>
      <c r="G104" s="23"/>
      <c r="H104" s="23"/>
      <c r="I104" s="23"/>
      <c r="J104" s="23"/>
      <c r="K104" s="23"/>
      <c r="L104" s="23"/>
      <c r="M104" s="23"/>
      <c r="N104" s="23"/>
      <c r="O104" s="28"/>
      <c r="P104" s="23"/>
      <c r="Q104" s="23"/>
      <c r="R104" s="23"/>
      <c r="S104" s="25">
        <f t="shared" si="24"/>
        <v>0</v>
      </c>
      <c r="T104" s="67">
        <f t="shared" si="18"/>
        <v>2.794422471197322E-10</v>
      </c>
    </row>
    <row r="105" spans="1:20" hidden="1" x14ac:dyDescent="0.25">
      <c r="A105" s="26">
        <f t="shared" si="19"/>
        <v>0</v>
      </c>
      <c r="B105" s="29">
        <f t="shared" si="25"/>
        <v>0</v>
      </c>
      <c r="C105" s="27">
        <f t="shared" si="20"/>
        <v>0</v>
      </c>
      <c r="D105" s="23">
        <f t="shared" si="21"/>
        <v>0</v>
      </c>
      <c r="E105" s="23">
        <f t="shared" si="22"/>
        <v>0</v>
      </c>
      <c r="F105" s="23">
        <f t="shared" si="23"/>
        <v>0</v>
      </c>
      <c r="G105" s="23"/>
      <c r="H105" s="23"/>
      <c r="I105" s="23"/>
      <c r="J105" s="23"/>
      <c r="K105" s="23"/>
      <c r="L105" s="23"/>
      <c r="M105" s="23"/>
      <c r="N105" s="23"/>
      <c r="P105" s="23"/>
      <c r="Q105" s="23"/>
      <c r="R105" s="23"/>
      <c r="S105" s="25">
        <f t="shared" si="24"/>
        <v>0</v>
      </c>
      <c r="T105" s="67">
        <f t="shared" si="18"/>
        <v>2.794422471197322E-10</v>
      </c>
    </row>
    <row r="106" spans="1:20" hidden="1" x14ac:dyDescent="0.25">
      <c r="A106" s="26">
        <f t="shared" si="19"/>
        <v>0</v>
      </c>
      <c r="B106" s="29">
        <f t="shared" si="25"/>
        <v>0</v>
      </c>
      <c r="C106" s="27">
        <f t="shared" si="20"/>
        <v>0</v>
      </c>
      <c r="D106" s="23">
        <f t="shared" si="21"/>
        <v>0</v>
      </c>
      <c r="E106" s="23">
        <f t="shared" si="22"/>
        <v>0</v>
      </c>
      <c r="F106" s="23">
        <f t="shared" si="23"/>
        <v>0</v>
      </c>
      <c r="G106" s="23"/>
      <c r="H106" s="23"/>
      <c r="I106" s="23"/>
      <c r="J106" s="23"/>
      <c r="K106" s="23"/>
      <c r="L106" s="23"/>
      <c r="M106" s="23"/>
      <c r="N106" s="23"/>
      <c r="O106" s="28"/>
      <c r="P106" s="23"/>
      <c r="Q106" s="23"/>
      <c r="R106" s="23"/>
      <c r="S106" s="25">
        <f t="shared" si="24"/>
        <v>0</v>
      </c>
      <c r="T106" s="67">
        <f t="shared" si="18"/>
        <v>2.794422471197322E-10</v>
      </c>
    </row>
    <row r="107" spans="1:20" hidden="1" x14ac:dyDescent="0.25">
      <c r="A107" s="26">
        <f t="shared" si="19"/>
        <v>0</v>
      </c>
      <c r="B107" s="29">
        <f t="shared" si="25"/>
        <v>0</v>
      </c>
      <c r="C107" s="27">
        <f t="shared" si="20"/>
        <v>0</v>
      </c>
      <c r="D107" s="23">
        <f t="shared" si="21"/>
        <v>0</v>
      </c>
      <c r="E107" s="23">
        <f t="shared" si="22"/>
        <v>0</v>
      </c>
      <c r="F107" s="23">
        <f t="shared" si="23"/>
        <v>0</v>
      </c>
      <c r="G107" s="23"/>
      <c r="H107" s="23"/>
      <c r="I107" s="23"/>
      <c r="J107" s="23"/>
      <c r="K107" s="23"/>
      <c r="L107" s="23"/>
      <c r="M107" s="23"/>
      <c r="N107" s="23"/>
      <c r="O107" s="28"/>
      <c r="P107" s="23"/>
      <c r="Q107" s="23"/>
      <c r="R107" s="23"/>
      <c r="S107" s="25">
        <f t="shared" si="24"/>
        <v>0</v>
      </c>
      <c r="T107" s="67">
        <f t="shared" si="18"/>
        <v>2.794422471197322E-10</v>
      </c>
    </row>
    <row r="108" spans="1:20" hidden="1" x14ac:dyDescent="0.25">
      <c r="A108" s="26">
        <f t="shared" si="19"/>
        <v>0</v>
      </c>
      <c r="B108" s="29">
        <f t="shared" si="25"/>
        <v>0</v>
      </c>
      <c r="C108" s="27">
        <f t="shared" si="20"/>
        <v>0</v>
      </c>
      <c r="D108" s="23">
        <f t="shared" si="21"/>
        <v>0</v>
      </c>
      <c r="E108" s="23">
        <f t="shared" si="22"/>
        <v>0</v>
      </c>
      <c r="F108" s="23">
        <f t="shared" si="23"/>
        <v>0</v>
      </c>
      <c r="G108" s="23"/>
      <c r="H108" s="23"/>
      <c r="I108" s="23"/>
      <c r="J108" s="23"/>
      <c r="K108" s="23"/>
      <c r="L108" s="23"/>
      <c r="M108" s="23"/>
      <c r="N108" s="23"/>
      <c r="O108" s="28"/>
      <c r="P108" s="23"/>
      <c r="Q108" s="23"/>
      <c r="R108" s="23"/>
      <c r="S108" s="25">
        <f t="shared" si="24"/>
        <v>0</v>
      </c>
      <c r="T108" s="67">
        <f t="shared" si="18"/>
        <v>2.794422471197322E-10</v>
      </c>
    </row>
    <row r="109" spans="1:20" hidden="1" x14ac:dyDescent="0.25">
      <c r="A109" s="26">
        <f t="shared" si="19"/>
        <v>0</v>
      </c>
      <c r="B109" s="29">
        <f t="shared" si="25"/>
        <v>0</v>
      </c>
      <c r="C109" s="27">
        <f t="shared" si="20"/>
        <v>0</v>
      </c>
      <c r="D109" s="23">
        <f t="shared" si="21"/>
        <v>0</v>
      </c>
      <c r="E109" s="23">
        <f t="shared" si="22"/>
        <v>0</v>
      </c>
      <c r="F109" s="23">
        <f t="shared" si="23"/>
        <v>0</v>
      </c>
      <c r="G109" s="23"/>
      <c r="H109" s="23"/>
      <c r="I109" s="23"/>
      <c r="J109" s="23"/>
      <c r="K109" s="23"/>
      <c r="L109" s="23"/>
      <c r="M109" s="23"/>
      <c r="N109" s="23"/>
      <c r="O109" s="28"/>
      <c r="P109" s="23"/>
      <c r="Q109" s="23"/>
      <c r="R109" s="23"/>
      <c r="S109" s="25">
        <f t="shared" si="24"/>
        <v>0</v>
      </c>
      <c r="T109" s="67">
        <f t="shared" si="18"/>
        <v>2.794422471197322E-10</v>
      </c>
    </row>
    <row r="110" spans="1:20" hidden="1" x14ac:dyDescent="0.25">
      <c r="A110" s="26">
        <f t="shared" si="19"/>
        <v>0</v>
      </c>
      <c r="B110" s="29">
        <f t="shared" si="25"/>
        <v>0</v>
      </c>
      <c r="C110" s="27">
        <f t="shared" si="20"/>
        <v>0</v>
      </c>
      <c r="D110" s="23">
        <f t="shared" si="21"/>
        <v>0</v>
      </c>
      <c r="E110" s="23">
        <f t="shared" si="22"/>
        <v>0</v>
      </c>
      <c r="F110" s="23">
        <f t="shared" si="23"/>
        <v>0</v>
      </c>
      <c r="G110" s="23"/>
      <c r="H110" s="23"/>
      <c r="I110" s="23"/>
      <c r="J110" s="23"/>
      <c r="K110" s="23"/>
      <c r="L110" s="23"/>
      <c r="M110" s="23"/>
      <c r="N110" s="23"/>
      <c r="O110" s="28"/>
      <c r="P110" s="23"/>
      <c r="Q110" s="23"/>
      <c r="R110" s="23"/>
      <c r="S110" s="25">
        <f t="shared" si="24"/>
        <v>0</v>
      </c>
      <c r="T110" s="67">
        <f t="shared" si="18"/>
        <v>2.794422471197322E-10</v>
      </c>
    </row>
    <row r="111" spans="1:20" hidden="1" x14ac:dyDescent="0.25">
      <c r="A111" s="26">
        <f t="shared" si="19"/>
        <v>0</v>
      </c>
      <c r="B111" s="29">
        <f t="shared" si="25"/>
        <v>0</v>
      </c>
      <c r="C111" s="27">
        <f t="shared" si="20"/>
        <v>0</v>
      </c>
      <c r="D111" s="23">
        <f t="shared" si="21"/>
        <v>0</v>
      </c>
      <c r="E111" s="23">
        <f t="shared" si="22"/>
        <v>0</v>
      </c>
      <c r="F111" s="23">
        <f t="shared" si="23"/>
        <v>0</v>
      </c>
      <c r="G111" s="23"/>
      <c r="H111" s="23"/>
      <c r="I111" s="23"/>
      <c r="J111" s="23"/>
      <c r="K111" s="23"/>
      <c r="L111" s="23"/>
      <c r="M111" s="23"/>
      <c r="N111" s="23"/>
      <c r="O111" s="28"/>
      <c r="P111" s="23"/>
      <c r="Q111" s="23"/>
      <c r="R111" s="23"/>
      <c r="S111" s="25">
        <f t="shared" si="24"/>
        <v>0</v>
      </c>
      <c r="T111" s="67">
        <f t="shared" si="18"/>
        <v>2.794422471197322E-10</v>
      </c>
    </row>
    <row r="112" spans="1:20" hidden="1" x14ac:dyDescent="0.25">
      <c r="A112" s="26">
        <f t="shared" si="19"/>
        <v>0</v>
      </c>
      <c r="B112" s="29">
        <f t="shared" si="25"/>
        <v>0</v>
      </c>
      <c r="C112" s="27">
        <f t="shared" si="20"/>
        <v>0</v>
      </c>
      <c r="D112" s="23">
        <f t="shared" si="21"/>
        <v>0</v>
      </c>
      <c r="E112" s="23">
        <f t="shared" si="22"/>
        <v>0</v>
      </c>
      <c r="F112" s="23">
        <f t="shared" si="23"/>
        <v>0</v>
      </c>
      <c r="G112" s="23"/>
      <c r="H112" s="23"/>
      <c r="I112" s="23"/>
      <c r="J112" s="23"/>
      <c r="K112" s="23"/>
      <c r="L112" s="23"/>
      <c r="M112" s="23"/>
      <c r="N112" s="23"/>
      <c r="O112" s="28"/>
      <c r="P112" s="23"/>
      <c r="Q112" s="23"/>
      <c r="R112" s="23"/>
      <c r="S112" s="25">
        <f t="shared" si="24"/>
        <v>0</v>
      </c>
      <c r="T112" s="67">
        <f t="shared" si="18"/>
        <v>2.794422471197322E-10</v>
      </c>
    </row>
    <row r="113" spans="1:20" hidden="1" x14ac:dyDescent="0.25">
      <c r="A113" s="26">
        <f t="shared" si="19"/>
        <v>0</v>
      </c>
      <c r="B113" s="29">
        <f t="shared" si="25"/>
        <v>0</v>
      </c>
      <c r="C113" s="27">
        <f t="shared" si="20"/>
        <v>0</v>
      </c>
      <c r="D113" s="23">
        <f t="shared" si="21"/>
        <v>0</v>
      </c>
      <c r="E113" s="23">
        <f t="shared" si="22"/>
        <v>0</v>
      </c>
      <c r="F113" s="23">
        <f t="shared" si="23"/>
        <v>0</v>
      </c>
      <c r="G113" s="23"/>
      <c r="H113" s="23"/>
      <c r="I113" s="23"/>
      <c r="J113" s="23"/>
      <c r="K113" s="23"/>
      <c r="L113" s="23"/>
      <c r="M113" s="23"/>
      <c r="N113" s="23"/>
      <c r="O113" s="28"/>
      <c r="P113" s="23"/>
      <c r="Q113" s="23"/>
      <c r="R113" s="23"/>
      <c r="S113" s="25">
        <f t="shared" si="24"/>
        <v>0</v>
      </c>
      <c r="T113" s="67">
        <f t="shared" si="18"/>
        <v>2.794422471197322E-10</v>
      </c>
    </row>
    <row r="114" spans="1:20" hidden="1" x14ac:dyDescent="0.25">
      <c r="A114" s="26">
        <f t="shared" si="19"/>
        <v>0</v>
      </c>
      <c r="B114" s="29">
        <f t="shared" si="25"/>
        <v>0</v>
      </c>
      <c r="C114" s="27">
        <f t="shared" si="20"/>
        <v>0</v>
      </c>
      <c r="D114" s="23">
        <f t="shared" si="21"/>
        <v>0</v>
      </c>
      <c r="E114" s="23">
        <f t="shared" si="22"/>
        <v>0</v>
      </c>
      <c r="F114" s="23">
        <f t="shared" si="23"/>
        <v>0</v>
      </c>
      <c r="G114" s="23"/>
      <c r="H114" s="23"/>
      <c r="I114" s="23"/>
      <c r="J114" s="23"/>
      <c r="K114" s="23"/>
      <c r="L114" s="23"/>
      <c r="M114" s="23"/>
      <c r="N114" s="23"/>
      <c r="O114" s="28"/>
      <c r="P114" s="23"/>
      <c r="Q114" s="23"/>
      <c r="R114" s="23"/>
      <c r="S114" s="25">
        <f t="shared" si="24"/>
        <v>0</v>
      </c>
      <c r="T114" s="67">
        <f t="shared" si="18"/>
        <v>2.794422471197322E-10</v>
      </c>
    </row>
    <row r="115" spans="1:20" hidden="1" x14ac:dyDescent="0.25">
      <c r="A115" s="26">
        <f t="shared" si="19"/>
        <v>0</v>
      </c>
      <c r="B115" s="29">
        <f t="shared" si="25"/>
        <v>0</v>
      </c>
      <c r="C115" s="27">
        <f t="shared" si="20"/>
        <v>0</v>
      </c>
      <c r="D115" s="23">
        <f t="shared" si="21"/>
        <v>0</v>
      </c>
      <c r="E115" s="23">
        <f t="shared" si="22"/>
        <v>0</v>
      </c>
      <c r="F115" s="23">
        <f t="shared" si="23"/>
        <v>0</v>
      </c>
      <c r="G115" s="23"/>
      <c r="H115" s="23"/>
      <c r="I115" s="23"/>
      <c r="J115" s="23"/>
      <c r="K115" s="23"/>
      <c r="L115" s="23"/>
      <c r="M115" s="23"/>
      <c r="N115" s="23"/>
      <c r="O115" s="28"/>
      <c r="P115" s="23"/>
      <c r="Q115" s="23"/>
      <c r="R115" s="23"/>
      <c r="S115" s="25">
        <f t="shared" si="24"/>
        <v>0</v>
      </c>
      <c r="T115" s="67">
        <f t="shared" si="18"/>
        <v>2.794422471197322E-10</v>
      </c>
    </row>
    <row r="116" spans="1:20" hidden="1" x14ac:dyDescent="0.25">
      <c r="A116" s="26">
        <f t="shared" si="19"/>
        <v>0</v>
      </c>
      <c r="B116" s="29">
        <f t="shared" si="25"/>
        <v>0</v>
      </c>
      <c r="C116" s="27">
        <f t="shared" si="20"/>
        <v>0</v>
      </c>
      <c r="D116" s="23">
        <f t="shared" si="21"/>
        <v>0</v>
      </c>
      <c r="E116" s="23">
        <f t="shared" si="22"/>
        <v>0</v>
      </c>
      <c r="F116" s="23">
        <f t="shared" si="23"/>
        <v>0</v>
      </c>
      <c r="G116" s="23"/>
      <c r="H116" s="23"/>
      <c r="I116" s="23"/>
      <c r="J116" s="23"/>
      <c r="K116" s="23"/>
      <c r="L116" s="23"/>
      <c r="M116" s="23"/>
      <c r="N116" s="23"/>
      <c r="O116" s="28"/>
      <c r="P116" s="23"/>
      <c r="Q116" s="23"/>
      <c r="R116" s="23"/>
      <c r="S116" s="25">
        <f t="shared" si="24"/>
        <v>0</v>
      </c>
      <c r="T116" s="67">
        <f t="shared" si="18"/>
        <v>2.794422471197322E-10</v>
      </c>
    </row>
    <row r="117" spans="1:20" hidden="1" x14ac:dyDescent="0.25">
      <c r="A117" s="26">
        <f t="shared" si="19"/>
        <v>0</v>
      </c>
      <c r="B117" s="29">
        <f t="shared" si="25"/>
        <v>0</v>
      </c>
      <c r="C117" s="27">
        <f t="shared" si="20"/>
        <v>0</v>
      </c>
      <c r="D117" s="23">
        <f t="shared" si="21"/>
        <v>0</v>
      </c>
      <c r="E117" s="23">
        <f t="shared" si="22"/>
        <v>0</v>
      </c>
      <c r="F117" s="23">
        <f t="shared" si="23"/>
        <v>0</v>
      </c>
      <c r="G117" s="23"/>
      <c r="H117" s="23"/>
      <c r="I117" s="23"/>
      <c r="J117" s="23"/>
      <c r="K117" s="23"/>
      <c r="L117" s="23"/>
      <c r="M117" s="23"/>
      <c r="N117" s="23"/>
      <c r="P117" s="23"/>
      <c r="Q117" s="23"/>
      <c r="R117" s="23"/>
      <c r="S117" s="25">
        <f t="shared" si="24"/>
        <v>0</v>
      </c>
      <c r="T117" s="67">
        <f t="shared" si="18"/>
        <v>2.794422471197322E-10</v>
      </c>
    </row>
    <row r="118" spans="1:20" hidden="1" x14ac:dyDescent="0.25">
      <c r="A118" s="26">
        <f t="shared" si="19"/>
        <v>0</v>
      </c>
      <c r="B118" s="29">
        <f t="shared" si="25"/>
        <v>0</v>
      </c>
      <c r="C118" s="27">
        <f t="shared" si="20"/>
        <v>0</v>
      </c>
      <c r="D118" s="23">
        <f t="shared" si="21"/>
        <v>0</v>
      </c>
      <c r="E118" s="23">
        <f t="shared" si="22"/>
        <v>0</v>
      </c>
      <c r="F118" s="23">
        <f t="shared" si="23"/>
        <v>0</v>
      </c>
      <c r="G118" s="23"/>
      <c r="H118" s="23"/>
      <c r="I118" s="23"/>
      <c r="J118" s="23"/>
      <c r="K118" s="23"/>
      <c r="L118" s="23"/>
      <c r="M118" s="23"/>
      <c r="N118" s="23"/>
      <c r="O118" s="28"/>
      <c r="P118" s="23"/>
      <c r="Q118" s="23"/>
      <c r="R118" s="23"/>
      <c r="S118" s="25">
        <f t="shared" si="24"/>
        <v>0</v>
      </c>
      <c r="T118" s="67">
        <f t="shared" si="18"/>
        <v>2.794422471197322E-10</v>
      </c>
    </row>
    <row r="119" spans="1:20" hidden="1" x14ac:dyDescent="0.25">
      <c r="A119" s="26">
        <f t="shared" si="19"/>
        <v>0</v>
      </c>
      <c r="B119" s="29">
        <f t="shared" si="25"/>
        <v>0</v>
      </c>
      <c r="C119" s="27">
        <f t="shared" si="20"/>
        <v>0</v>
      </c>
      <c r="D119" s="23">
        <f t="shared" si="21"/>
        <v>0</v>
      </c>
      <c r="E119" s="23">
        <f t="shared" si="22"/>
        <v>0</v>
      </c>
      <c r="F119" s="23">
        <f t="shared" si="23"/>
        <v>0</v>
      </c>
      <c r="G119" s="23"/>
      <c r="H119" s="23"/>
      <c r="I119" s="23"/>
      <c r="J119" s="23"/>
      <c r="K119" s="23"/>
      <c r="L119" s="23"/>
      <c r="M119" s="23"/>
      <c r="N119" s="23"/>
      <c r="O119" s="28"/>
      <c r="P119" s="23"/>
      <c r="Q119" s="23"/>
      <c r="R119" s="23"/>
      <c r="S119" s="25">
        <f t="shared" si="24"/>
        <v>0</v>
      </c>
      <c r="T119" s="67">
        <f t="shared" si="18"/>
        <v>2.794422471197322E-10</v>
      </c>
    </row>
    <row r="120" spans="1:20" hidden="1" x14ac:dyDescent="0.25">
      <c r="A120" s="26">
        <f t="shared" si="19"/>
        <v>0</v>
      </c>
      <c r="B120" s="29">
        <f t="shared" si="25"/>
        <v>0</v>
      </c>
      <c r="C120" s="27">
        <f t="shared" si="20"/>
        <v>0</v>
      </c>
      <c r="D120" s="23">
        <f t="shared" si="21"/>
        <v>0</v>
      </c>
      <c r="E120" s="23">
        <f t="shared" si="22"/>
        <v>0</v>
      </c>
      <c r="F120" s="23">
        <f t="shared" si="23"/>
        <v>0</v>
      </c>
      <c r="G120" s="23"/>
      <c r="H120" s="23"/>
      <c r="I120" s="23"/>
      <c r="J120" s="23"/>
      <c r="K120" s="23"/>
      <c r="L120" s="23"/>
      <c r="M120" s="23"/>
      <c r="N120" s="23"/>
      <c r="O120" s="28"/>
      <c r="P120" s="23"/>
      <c r="Q120" s="23"/>
      <c r="R120" s="23"/>
      <c r="S120" s="25">
        <f t="shared" si="24"/>
        <v>0</v>
      </c>
      <c r="T120" s="67">
        <f t="shared" si="18"/>
        <v>2.794422471197322E-10</v>
      </c>
    </row>
    <row r="121" spans="1:20" hidden="1" x14ac:dyDescent="0.25">
      <c r="A121" s="26">
        <f t="shared" si="19"/>
        <v>0</v>
      </c>
      <c r="B121" s="29">
        <f t="shared" si="25"/>
        <v>0</v>
      </c>
      <c r="C121" s="27">
        <f t="shared" si="20"/>
        <v>0</v>
      </c>
      <c r="D121" s="23">
        <f t="shared" si="21"/>
        <v>0</v>
      </c>
      <c r="E121" s="23">
        <f t="shared" si="22"/>
        <v>0</v>
      </c>
      <c r="F121" s="23">
        <f t="shared" si="23"/>
        <v>0</v>
      </c>
      <c r="G121" s="23"/>
      <c r="H121" s="23"/>
      <c r="I121" s="23"/>
      <c r="J121" s="23"/>
      <c r="K121" s="23"/>
      <c r="L121" s="23"/>
      <c r="M121" s="23"/>
      <c r="N121" s="23"/>
      <c r="O121" s="28"/>
      <c r="P121" s="23"/>
      <c r="Q121" s="23"/>
      <c r="R121" s="23"/>
      <c r="S121" s="25">
        <f t="shared" si="24"/>
        <v>0</v>
      </c>
      <c r="T121" s="67">
        <f t="shared" si="18"/>
        <v>2.794422471197322E-10</v>
      </c>
    </row>
    <row r="122" spans="1:20" hidden="1" x14ac:dyDescent="0.25">
      <c r="A122" s="26">
        <f t="shared" si="19"/>
        <v>0</v>
      </c>
      <c r="B122" s="29">
        <f t="shared" si="25"/>
        <v>0</v>
      </c>
      <c r="C122" s="27">
        <f t="shared" si="20"/>
        <v>0</v>
      </c>
      <c r="D122" s="23">
        <f t="shared" si="21"/>
        <v>0</v>
      </c>
      <c r="E122" s="23">
        <f t="shared" si="22"/>
        <v>0</v>
      </c>
      <c r="F122" s="23">
        <f t="shared" si="23"/>
        <v>0</v>
      </c>
      <c r="G122" s="23"/>
      <c r="H122" s="23"/>
      <c r="I122" s="23"/>
      <c r="J122" s="23"/>
      <c r="K122" s="23"/>
      <c r="L122" s="23"/>
      <c r="M122" s="23"/>
      <c r="N122" s="23"/>
      <c r="O122" s="28"/>
      <c r="P122" s="23"/>
      <c r="Q122" s="23"/>
      <c r="R122" s="23"/>
      <c r="S122" s="25">
        <f t="shared" si="24"/>
        <v>0</v>
      </c>
      <c r="T122" s="67">
        <f t="shared" si="18"/>
        <v>2.794422471197322E-10</v>
      </c>
    </row>
    <row r="123" spans="1:20" hidden="1" x14ac:dyDescent="0.25">
      <c r="A123" s="26">
        <f t="shared" si="19"/>
        <v>0</v>
      </c>
      <c r="B123" s="29">
        <f t="shared" si="25"/>
        <v>0</v>
      </c>
      <c r="C123" s="27">
        <f t="shared" si="20"/>
        <v>0</v>
      </c>
      <c r="D123" s="23">
        <f t="shared" si="21"/>
        <v>0</v>
      </c>
      <c r="E123" s="23">
        <f t="shared" si="22"/>
        <v>0</v>
      </c>
      <c r="F123" s="23">
        <f t="shared" si="23"/>
        <v>0</v>
      </c>
      <c r="G123" s="23"/>
      <c r="H123" s="23"/>
      <c r="I123" s="23"/>
      <c r="J123" s="23"/>
      <c r="K123" s="23"/>
      <c r="L123" s="23"/>
      <c r="M123" s="23"/>
      <c r="N123" s="23"/>
      <c r="O123" s="28"/>
      <c r="P123" s="23"/>
      <c r="Q123" s="23"/>
      <c r="R123" s="23"/>
      <c r="S123" s="25">
        <f t="shared" si="24"/>
        <v>0</v>
      </c>
      <c r="T123" s="67">
        <f t="shared" si="18"/>
        <v>2.794422471197322E-10</v>
      </c>
    </row>
    <row r="124" spans="1:20" hidden="1" x14ac:dyDescent="0.25">
      <c r="A124" s="26">
        <f t="shared" si="19"/>
        <v>0</v>
      </c>
      <c r="B124" s="29">
        <f t="shared" si="25"/>
        <v>0</v>
      </c>
      <c r="C124" s="27">
        <f t="shared" si="20"/>
        <v>0</v>
      </c>
      <c r="D124" s="23">
        <f t="shared" si="21"/>
        <v>0</v>
      </c>
      <c r="E124" s="23">
        <f t="shared" si="22"/>
        <v>0</v>
      </c>
      <c r="F124" s="23">
        <f t="shared" si="23"/>
        <v>0</v>
      </c>
      <c r="G124" s="23"/>
      <c r="H124" s="23"/>
      <c r="I124" s="23"/>
      <c r="J124" s="23"/>
      <c r="K124" s="23"/>
      <c r="L124" s="23"/>
      <c r="M124" s="23"/>
      <c r="N124" s="23"/>
      <c r="O124" s="28"/>
      <c r="P124" s="23"/>
      <c r="Q124" s="23"/>
      <c r="R124" s="23"/>
      <c r="S124" s="25">
        <f t="shared" si="24"/>
        <v>0</v>
      </c>
      <c r="T124" s="67">
        <f t="shared" si="18"/>
        <v>2.794422471197322E-10</v>
      </c>
    </row>
    <row r="125" spans="1:20" hidden="1" x14ac:dyDescent="0.25">
      <c r="A125" s="26">
        <f t="shared" si="19"/>
        <v>0</v>
      </c>
      <c r="B125" s="29">
        <f t="shared" si="25"/>
        <v>0</v>
      </c>
      <c r="C125" s="27">
        <f t="shared" si="20"/>
        <v>0</v>
      </c>
      <c r="D125" s="23">
        <f t="shared" si="21"/>
        <v>0</v>
      </c>
      <c r="E125" s="23">
        <f t="shared" si="22"/>
        <v>0</v>
      </c>
      <c r="F125" s="23">
        <f t="shared" si="23"/>
        <v>0</v>
      </c>
      <c r="G125" s="23"/>
      <c r="H125" s="23"/>
      <c r="I125" s="23"/>
      <c r="J125" s="23"/>
      <c r="K125" s="23"/>
      <c r="L125" s="23"/>
      <c r="M125" s="23"/>
      <c r="N125" s="23"/>
      <c r="O125" s="28"/>
      <c r="P125" s="23"/>
      <c r="Q125" s="23"/>
      <c r="R125" s="23"/>
      <c r="S125" s="25">
        <f t="shared" si="24"/>
        <v>0</v>
      </c>
      <c r="T125" s="67">
        <f t="shared" si="18"/>
        <v>2.794422471197322E-10</v>
      </c>
    </row>
    <row r="126" spans="1:20" hidden="1" x14ac:dyDescent="0.25">
      <c r="A126" s="26">
        <f t="shared" si="19"/>
        <v>0</v>
      </c>
      <c r="B126" s="29">
        <f t="shared" si="25"/>
        <v>0</v>
      </c>
      <c r="C126" s="27">
        <f t="shared" si="20"/>
        <v>0</v>
      </c>
      <c r="D126" s="23">
        <f t="shared" si="21"/>
        <v>0</v>
      </c>
      <c r="E126" s="23">
        <f t="shared" si="22"/>
        <v>0</v>
      </c>
      <c r="F126" s="23">
        <f t="shared" si="23"/>
        <v>0</v>
      </c>
      <c r="G126" s="23"/>
      <c r="H126" s="23"/>
      <c r="I126" s="23"/>
      <c r="J126" s="23"/>
      <c r="K126" s="23"/>
      <c r="L126" s="23"/>
      <c r="M126" s="23"/>
      <c r="N126" s="23"/>
      <c r="O126" s="28"/>
      <c r="P126" s="23"/>
      <c r="Q126" s="23"/>
      <c r="R126" s="23"/>
      <c r="S126" s="25">
        <f t="shared" si="24"/>
        <v>0</v>
      </c>
      <c r="T126" s="67">
        <f t="shared" si="18"/>
        <v>2.794422471197322E-10</v>
      </c>
    </row>
    <row r="127" spans="1:20" hidden="1" x14ac:dyDescent="0.25">
      <c r="A127" s="26">
        <f t="shared" si="19"/>
        <v>0</v>
      </c>
      <c r="B127" s="29">
        <f t="shared" si="25"/>
        <v>0</v>
      </c>
      <c r="C127" s="27">
        <f t="shared" si="20"/>
        <v>0</v>
      </c>
      <c r="D127" s="23">
        <f t="shared" si="21"/>
        <v>0</v>
      </c>
      <c r="E127" s="23">
        <f t="shared" si="22"/>
        <v>0</v>
      </c>
      <c r="F127" s="23">
        <f t="shared" si="23"/>
        <v>0</v>
      </c>
      <c r="G127" s="23"/>
      <c r="H127" s="23"/>
      <c r="I127" s="23"/>
      <c r="J127" s="23"/>
      <c r="K127" s="23"/>
      <c r="L127" s="23"/>
      <c r="M127" s="23"/>
      <c r="N127" s="23"/>
      <c r="O127" s="28"/>
      <c r="P127" s="23"/>
      <c r="Q127" s="23"/>
      <c r="R127" s="23"/>
      <c r="S127" s="25">
        <f t="shared" si="24"/>
        <v>0</v>
      </c>
      <c r="T127" s="67">
        <f t="shared" si="18"/>
        <v>2.794422471197322E-10</v>
      </c>
    </row>
    <row r="128" spans="1:20" hidden="1" x14ac:dyDescent="0.25">
      <c r="A128" s="26">
        <f t="shared" si="19"/>
        <v>0</v>
      </c>
      <c r="B128" s="29">
        <f t="shared" si="25"/>
        <v>0</v>
      </c>
      <c r="C128" s="27">
        <f t="shared" si="20"/>
        <v>0</v>
      </c>
      <c r="D128" s="23">
        <f t="shared" si="21"/>
        <v>0</v>
      </c>
      <c r="E128" s="23">
        <f t="shared" si="22"/>
        <v>0</v>
      </c>
      <c r="F128" s="23">
        <f t="shared" si="23"/>
        <v>0</v>
      </c>
      <c r="G128" s="23"/>
      <c r="H128" s="23"/>
      <c r="I128" s="23"/>
      <c r="J128" s="23"/>
      <c r="K128" s="23"/>
      <c r="L128" s="23"/>
      <c r="M128" s="23"/>
      <c r="N128" s="23"/>
      <c r="O128" s="28"/>
      <c r="P128" s="23"/>
      <c r="Q128" s="23"/>
      <c r="R128" s="23"/>
      <c r="S128" s="25">
        <f t="shared" si="24"/>
        <v>0</v>
      </c>
      <c r="T128" s="67">
        <f t="shared" si="18"/>
        <v>2.794422471197322E-10</v>
      </c>
    </row>
    <row r="129" spans="1:20" hidden="1" x14ac:dyDescent="0.25">
      <c r="A129" s="26">
        <f t="shared" si="19"/>
        <v>0</v>
      </c>
      <c r="B129" s="29">
        <f t="shared" si="25"/>
        <v>0</v>
      </c>
      <c r="C129" s="27">
        <f t="shared" si="20"/>
        <v>0</v>
      </c>
      <c r="D129" s="23">
        <f t="shared" si="21"/>
        <v>0</v>
      </c>
      <c r="E129" s="23">
        <f t="shared" si="22"/>
        <v>0</v>
      </c>
      <c r="F129" s="23">
        <f t="shared" si="23"/>
        <v>0</v>
      </c>
      <c r="G129" s="23"/>
      <c r="H129" s="23"/>
      <c r="I129" s="23"/>
      <c r="J129" s="23"/>
      <c r="K129" s="23"/>
      <c r="L129" s="23"/>
      <c r="M129" s="23"/>
      <c r="N129" s="23"/>
      <c r="P129" s="23"/>
      <c r="Q129" s="23"/>
      <c r="R129" s="23"/>
      <c r="S129" s="25">
        <f t="shared" si="24"/>
        <v>0</v>
      </c>
      <c r="T129" s="67">
        <f t="shared" si="18"/>
        <v>2.794422471197322E-10</v>
      </c>
    </row>
    <row r="130" spans="1:20" hidden="1" x14ac:dyDescent="0.25">
      <c r="A130" s="26">
        <f t="shared" si="19"/>
        <v>0</v>
      </c>
      <c r="B130" s="29">
        <f t="shared" si="25"/>
        <v>0</v>
      </c>
      <c r="C130" s="27">
        <f t="shared" si="20"/>
        <v>0</v>
      </c>
      <c r="D130" s="23">
        <f t="shared" si="21"/>
        <v>0</v>
      </c>
      <c r="E130" s="23">
        <f t="shared" si="22"/>
        <v>0</v>
      </c>
      <c r="F130" s="23">
        <f t="shared" si="23"/>
        <v>0</v>
      </c>
      <c r="G130" s="23"/>
      <c r="H130" s="23"/>
      <c r="I130" s="23"/>
      <c r="J130" s="23"/>
      <c r="K130" s="23"/>
      <c r="L130" s="23"/>
      <c r="M130" s="23"/>
      <c r="N130" s="23"/>
      <c r="O130" s="28"/>
      <c r="P130" s="23"/>
      <c r="Q130" s="23"/>
      <c r="R130" s="23"/>
      <c r="S130" s="25">
        <f t="shared" si="24"/>
        <v>0</v>
      </c>
      <c r="T130" s="67">
        <f t="shared" si="18"/>
        <v>2.794422471197322E-10</v>
      </c>
    </row>
    <row r="131" spans="1:20" hidden="1" x14ac:dyDescent="0.25">
      <c r="A131" s="26">
        <f t="shared" si="19"/>
        <v>0</v>
      </c>
      <c r="B131" s="29">
        <f t="shared" si="25"/>
        <v>0</v>
      </c>
      <c r="C131" s="27">
        <f t="shared" si="20"/>
        <v>0</v>
      </c>
      <c r="D131" s="23">
        <f t="shared" si="21"/>
        <v>0</v>
      </c>
      <c r="E131" s="23">
        <f t="shared" si="22"/>
        <v>0</v>
      </c>
      <c r="F131" s="23">
        <f t="shared" si="23"/>
        <v>0</v>
      </c>
      <c r="G131" s="23"/>
      <c r="H131" s="23"/>
      <c r="I131" s="23"/>
      <c r="J131" s="23"/>
      <c r="K131" s="23"/>
      <c r="L131" s="23"/>
      <c r="M131" s="23"/>
      <c r="N131" s="23"/>
      <c r="O131" s="28"/>
      <c r="P131" s="23"/>
      <c r="Q131" s="23"/>
      <c r="R131" s="23"/>
      <c r="S131" s="25">
        <f t="shared" si="24"/>
        <v>0</v>
      </c>
      <c r="T131" s="67">
        <f t="shared" si="18"/>
        <v>2.794422471197322E-10</v>
      </c>
    </row>
    <row r="132" spans="1:20" hidden="1" x14ac:dyDescent="0.25">
      <c r="A132" s="26">
        <f t="shared" si="19"/>
        <v>0</v>
      </c>
      <c r="B132" s="29">
        <f t="shared" si="25"/>
        <v>0</v>
      </c>
      <c r="C132" s="27">
        <f t="shared" si="20"/>
        <v>0</v>
      </c>
      <c r="D132" s="23">
        <f t="shared" si="21"/>
        <v>0</v>
      </c>
      <c r="E132" s="23">
        <f t="shared" si="22"/>
        <v>0</v>
      </c>
      <c r="F132" s="23">
        <f t="shared" si="23"/>
        <v>0</v>
      </c>
      <c r="G132" s="23"/>
      <c r="H132" s="23"/>
      <c r="I132" s="23"/>
      <c r="J132" s="23"/>
      <c r="K132" s="23"/>
      <c r="L132" s="23"/>
      <c r="M132" s="23"/>
      <c r="N132" s="23"/>
      <c r="O132" s="28"/>
      <c r="P132" s="23"/>
      <c r="Q132" s="23"/>
      <c r="R132" s="23"/>
      <c r="S132" s="25">
        <f t="shared" si="24"/>
        <v>0</v>
      </c>
      <c r="T132" s="67">
        <f t="shared" si="18"/>
        <v>2.794422471197322E-10</v>
      </c>
    </row>
    <row r="133" spans="1:20" hidden="1" x14ac:dyDescent="0.25">
      <c r="A133" s="26">
        <f t="shared" si="19"/>
        <v>0</v>
      </c>
      <c r="B133" s="29">
        <f t="shared" si="25"/>
        <v>0</v>
      </c>
      <c r="C133" s="27">
        <f t="shared" si="20"/>
        <v>0</v>
      </c>
      <c r="D133" s="23">
        <f t="shared" si="21"/>
        <v>0</v>
      </c>
      <c r="E133" s="23">
        <f t="shared" si="22"/>
        <v>0</v>
      </c>
      <c r="F133" s="23">
        <f t="shared" si="23"/>
        <v>0</v>
      </c>
      <c r="G133" s="23"/>
      <c r="H133" s="23"/>
      <c r="I133" s="23"/>
      <c r="J133" s="23"/>
      <c r="K133" s="23"/>
      <c r="L133" s="23"/>
      <c r="M133" s="23"/>
      <c r="N133" s="23"/>
      <c r="O133" s="28"/>
      <c r="P133" s="23"/>
      <c r="Q133" s="23"/>
      <c r="R133" s="23"/>
      <c r="S133" s="25">
        <f t="shared" si="24"/>
        <v>0</v>
      </c>
      <c r="T133" s="67">
        <f t="shared" si="18"/>
        <v>2.794422471197322E-10</v>
      </c>
    </row>
    <row r="134" spans="1:20" hidden="1" x14ac:dyDescent="0.25">
      <c r="A134" s="26">
        <f t="shared" si="19"/>
        <v>0</v>
      </c>
      <c r="B134" s="29">
        <f t="shared" si="25"/>
        <v>0</v>
      </c>
      <c r="C134" s="27">
        <f t="shared" si="20"/>
        <v>0</v>
      </c>
      <c r="D134" s="23">
        <f t="shared" si="21"/>
        <v>0</v>
      </c>
      <c r="E134" s="23">
        <f t="shared" si="22"/>
        <v>0</v>
      </c>
      <c r="F134" s="23">
        <f t="shared" si="23"/>
        <v>0</v>
      </c>
      <c r="G134" s="23"/>
      <c r="H134" s="23"/>
      <c r="I134" s="23"/>
      <c r="J134" s="23"/>
      <c r="K134" s="23"/>
      <c r="L134" s="23"/>
      <c r="M134" s="23"/>
      <c r="N134" s="23"/>
      <c r="O134" s="28"/>
      <c r="P134" s="23"/>
      <c r="Q134" s="23"/>
      <c r="R134" s="23"/>
      <c r="S134" s="25">
        <f t="shared" si="24"/>
        <v>0</v>
      </c>
      <c r="T134" s="67">
        <f t="shared" si="18"/>
        <v>2.794422471197322E-10</v>
      </c>
    </row>
    <row r="135" spans="1:20" hidden="1" x14ac:dyDescent="0.25">
      <c r="A135" s="26">
        <f t="shared" si="19"/>
        <v>0</v>
      </c>
      <c r="B135" s="29">
        <f t="shared" si="25"/>
        <v>0</v>
      </c>
      <c r="C135" s="27">
        <f t="shared" si="20"/>
        <v>0</v>
      </c>
      <c r="D135" s="23">
        <f t="shared" si="21"/>
        <v>0</v>
      </c>
      <c r="E135" s="23">
        <f t="shared" si="22"/>
        <v>0</v>
      </c>
      <c r="F135" s="23">
        <f t="shared" si="23"/>
        <v>0</v>
      </c>
      <c r="G135" s="23"/>
      <c r="H135" s="23"/>
      <c r="I135" s="23"/>
      <c r="J135" s="23"/>
      <c r="K135" s="23"/>
      <c r="L135" s="23"/>
      <c r="M135" s="23"/>
      <c r="N135" s="23"/>
      <c r="O135" s="28"/>
      <c r="P135" s="23"/>
      <c r="Q135" s="23"/>
      <c r="R135" s="23"/>
      <c r="S135" s="25">
        <f t="shared" si="24"/>
        <v>0</v>
      </c>
      <c r="T135" s="67">
        <f t="shared" si="18"/>
        <v>2.794422471197322E-10</v>
      </c>
    </row>
    <row r="136" spans="1:20" hidden="1" x14ac:dyDescent="0.25">
      <c r="A136" s="26">
        <f t="shared" si="19"/>
        <v>0</v>
      </c>
      <c r="B136" s="29">
        <f t="shared" si="25"/>
        <v>0</v>
      </c>
      <c r="C136" s="27">
        <f t="shared" si="20"/>
        <v>0</v>
      </c>
      <c r="D136" s="23">
        <f t="shared" si="21"/>
        <v>0</v>
      </c>
      <c r="E136" s="23">
        <f t="shared" si="22"/>
        <v>0</v>
      </c>
      <c r="F136" s="23">
        <f t="shared" si="23"/>
        <v>0</v>
      </c>
      <c r="G136" s="23"/>
      <c r="H136" s="23"/>
      <c r="I136" s="23"/>
      <c r="J136" s="23"/>
      <c r="K136" s="23"/>
      <c r="L136" s="23"/>
      <c r="M136" s="23"/>
      <c r="N136" s="23"/>
      <c r="O136" s="28"/>
      <c r="P136" s="23"/>
      <c r="Q136" s="23"/>
      <c r="R136" s="23"/>
      <c r="S136" s="25">
        <f t="shared" si="24"/>
        <v>0</v>
      </c>
      <c r="T136" s="67">
        <f t="shared" si="18"/>
        <v>2.794422471197322E-10</v>
      </c>
    </row>
    <row r="137" spans="1:20" hidden="1" x14ac:dyDescent="0.25">
      <c r="A137" s="26">
        <f t="shared" si="19"/>
        <v>0</v>
      </c>
      <c r="B137" s="29">
        <f t="shared" si="25"/>
        <v>0</v>
      </c>
      <c r="C137" s="27">
        <f t="shared" si="20"/>
        <v>0</v>
      </c>
      <c r="D137" s="23">
        <f t="shared" si="21"/>
        <v>0</v>
      </c>
      <c r="E137" s="23">
        <f t="shared" si="22"/>
        <v>0</v>
      </c>
      <c r="F137" s="23">
        <f t="shared" si="23"/>
        <v>0</v>
      </c>
      <c r="G137" s="23"/>
      <c r="H137" s="23"/>
      <c r="I137" s="23"/>
      <c r="J137" s="23"/>
      <c r="K137" s="23"/>
      <c r="L137" s="23"/>
      <c r="M137" s="23"/>
      <c r="N137" s="23"/>
      <c r="O137" s="28"/>
      <c r="P137" s="23"/>
      <c r="Q137" s="23"/>
      <c r="R137" s="23"/>
      <c r="S137" s="25">
        <f t="shared" si="24"/>
        <v>0</v>
      </c>
      <c r="T137" s="67">
        <f t="shared" si="18"/>
        <v>2.794422471197322E-10</v>
      </c>
    </row>
    <row r="138" spans="1:20" hidden="1" x14ac:dyDescent="0.25">
      <c r="A138" s="26">
        <f t="shared" si="19"/>
        <v>0</v>
      </c>
      <c r="B138" s="29">
        <f t="shared" si="25"/>
        <v>0</v>
      </c>
      <c r="C138" s="27">
        <f t="shared" si="20"/>
        <v>0</v>
      </c>
      <c r="D138" s="23">
        <f t="shared" si="21"/>
        <v>0</v>
      </c>
      <c r="E138" s="23">
        <f t="shared" si="22"/>
        <v>0</v>
      </c>
      <c r="F138" s="23">
        <f t="shared" si="23"/>
        <v>0</v>
      </c>
      <c r="G138" s="23"/>
      <c r="H138" s="23"/>
      <c r="I138" s="23"/>
      <c r="J138" s="23"/>
      <c r="K138" s="23"/>
      <c r="L138" s="23"/>
      <c r="M138" s="23"/>
      <c r="N138" s="23"/>
      <c r="O138" s="28"/>
      <c r="P138" s="23"/>
      <c r="Q138" s="23"/>
      <c r="R138" s="23"/>
      <c r="S138" s="25">
        <f t="shared" si="24"/>
        <v>0</v>
      </c>
      <c r="T138" s="67">
        <f t="shared" si="18"/>
        <v>2.794422471197322E-10</v>
      </c>
    </row>
    <row r="139" spans="1:20" hidden="1" x14ac:dyDescent="0.25">
      <c r="A139" s="26">
        <f t="shared" si="19"/>
        <v>0</v>
      </c>
      <c r="B139" s="29">
        <f t="shared" si="25"/>
        <v>0</v>
      </c>
      <c r="C139" s="27">
        <f t="shared" si="20"/>
        <v>0</v>
      </c>
      <c r="D139" s="23">
        <f t="shared" si="21"/>
        <v>0</v>
      </c>
      <c r="E139" s="23">
        <f t="shared" si="22"/>
        <v>0</v>
      </c>
      <c r="F139" s="23">
        <f t="shared" si="23"/>
        <v>0</v>
      </c>
      <c r="G139" s="23"/>
      <c r="H139" s="23"/>
      <c r="I139" s="23"/>
      <c r="J139" s="23"/>
      <c r="K139" s="23"/>
      <c r="L139" s="23"/>
      <c r="M139" s="23"/>
      <c r="N139" s="23"/>
      <c r="O139" s="28"/>
      <c r="P139" s="23"/>
      <c r="Q139" s="23"/>
      <c r="R139" s="23"/>
      <c r="S139" s="25">
        <f t="shared" si="24"/>
        <v>0</v>
      </c>
      <c r="T139" s="67">
        <f t="shared" si="18"/>
        <v>2.794422471197322E-10</v>
      </c>
    </row>
    <row r="140" spans="1:20" hidden="1" x14ac:dyDescent="0.25">
      <c r="A140" s="26">
        <f t="shared" si="19"/>
        <v>0</v>
      </c>
      <c r="B140" s="29">
        <f t="shared" si="25"/>
        <v>0</v>
      </c>
      <c r="C140" s="27">
        <f t="shared" si="20"/>
        <v>0</v>
      </c>
      <c r="D140" s="23">
        <f t="shared" si="21"/>
        <v>0</v>
      </c>
      <c r="E140" s="23">
        <f t="shared" si="22"/>
        <v>0</v>
      </c>
      <c r="F140" s="23">
        <f t="shared" si="23"/>
        <v>0</v>
      </c>
      <c r="G140" s="23"/>
      <c r="H140" s="23"/>
      <c r="I140" s="23"/>
      <c r="J140" s="23"/>
      <c r="K140" s="23"/>
      <c r="L140" s="23"/>
      <c r="M140" s="23"/>
      <c r="N140" s="23"/>
      <c r="O140" s="28"/>
      <c r="P140" s="23"/>
      <c r="Q140" s="23"/>
      <c r="R140" s="23"/>
      <c r="S140" s="25">
        <f t="shared" si="24"/>
        <v>0</v>
      </c>
      <c r="T140" s="67">
        <f t="shared" si="18"/>
        <v>2.794422471197322E-10</v>
      </c>
    </row>
    <row r="141" spans="1:20" hidden="1" x14ac:dyDescent="0.25">
      <c r="A141" s="26">
        <f t="shared" si="19"/>
        <v>0</v>
      </c>
      <c r="B141" s="29">
        <f t="shared" si="25"/>
        <v>0</v>
      </c>
      <c r="C141" s="27">
        <f t="shared" si="20"/>
        <v>0</v>
      </c>
      <c r="D141" s="23">
        <f t="shared" si="21"/>
        <v>0</v>
      </c>
      <c r="E141" s="23">
        <f t="shared" si="22"/>
        <v>0</v>
      </c>
      <c r="F141" s="23">
        <f t="shared" si="23"/>
        <v>0</v>
      </c>
      <c r="G141" s="23"/>
      <c r="H141" s="23"/>
      <c r="I141" s="23"/>
      <c r="J141" s="23"/>
      <c r="K141" s="23"/>
      <c r="L141" s="23"/>
      <c r="M141" s="23"/>
      <c r="N141" s="23"/>
      <c r="O141" s="28"/>
      <c r="P141" s="23"/>
      <c r="Q141" s="23"/>
      <c r="R141" s="23"/>
      <c r="S141" s="25">
        <f t="shared" si="24"/>
        <v>0</v>
      </c>
      <c r="T141" s="67">
        <f t="shared" si="18"/>
        <v>2.794422471197322E-10</v>
      </c>
    </row>
    <row r="142" spans="1:20" hidden="1" x14ac:dyDescent="0.25">
      <c r="A142" s="26">
        <f t="shared" si="19"/>
        <v>0</v>
      </c>
      <c r="B142" s="29">
        <f t="shared" si="25"/>
        <v>0</v>
      </c>
      <c r="C142" s="27"/>
      <c r="D142" s="23">
        <f t="shared" si="21"/>
        <v>0</v>
      </c>
      <c r="E142" s="23">
        <f t="shared" si="22"/>
        <v>0</v>
      </c>
      <c r="F142" s="23">
        <f t="shared" si="23"/>
        <v>0</v>
      </c>
      <c r="G142" s="23"/>
      <c r="H142" s="23"/>
      <c r="I142" s="23"/>
      <c r="J142" s="23"/>
      <c r="K142" s="23"/>
      <c r="L142" s="23"/>
      <c r="M142" s="23"/>
      <c r="N142" s="23"/>
      <c r="O142" s="28"/>
      <c r="P142" s="23"/>
      <c r="Q142" s="23"/>
      <c r="R142" s="23"/>
      <c r="S142" s="25">
        <f t="shared" si="24"/>
        <v>0</v>
      </c>
      <c r="T142" s="67">
        <f t="shared" si="18"/>
        <v>2.794422471197322E-10</v>
      </c>
    </row>
    <row r="143" spans="1:20" s="13" customFormat="1" ht="15.75" thickBot="1" x14ac:dyDescent="0.3">
      <c r="A143" s="30" t="s">
        <v>44</v>
      </c>
      <c r="B143" s="31"/>
      <c r="C143" s="32">
        <f>SUM(C23:C142)</f>
        <v>1825</v>
      </c>
      <c r="D143" s="33">
        <f>SUM(D23:D142)</f>
        <v>2089634.411165877</v>
      </c>
      <c r="E143" s="33">
        <f>SUM(E23:E142)</f>
        <v>1000000.0000000005</v>
      </c>
      <c r="F143" s="33">
        <f>SUM(F22:F142)</f>
        <v>842434.41116587957</v>
      </c>
      <c r="G143" s="33">
        <f t="shared" ref="G143:P143" si="26">SUM(G22:G142)</f>
        <v>0</v>
      </c>
      <c r="H143" s="33">
        <f t="shared" si="26"/>
        <v>30000</v>
      </c>
      <c r="I143" s="33">
        <f t="shared" si="26"/>
        <v>0</v>
      </c>
      <c r="J143" s="33">
        <f t="shared" si="26"/>
        <v>0</v>
      </c>
      <c r="K143" s="33">
        <f t="shared" si="26"/>
        <v>0</v>
      </c>
      <c r="L143" s="33">
        <f t="shared" si="26"/>
        <v>0</v>
      </c>
      <c r="M143" s="33">
        <f t="shared" si="26"/>
        <v>4000</v>
      </c>
      <c r="N143" s="33">
        <f t="shared" si="26"/>
        <v>0</v>
      </c>
      <c r="O143" s="33">
        <f t="shared" si="26"/>
        <v>309000</v>
      </c>
      <c r="P143" s="33">
        <f t="shared" si="26"/>
        <v>0</v>
      </c>
      <c r="Q143" s="34">
        <f ca="1">XIRR(OFFSET($D$22,0,0,COUNT(A22:A142),1),OFFSET($B$22,0,0,COUNT(A22:A142),1))*100</f>
        <v>47.848567366600037</v>
      </c>
      <c r="R143" s="33">
        <f>SUM(E143:P143)</f>
        <v>2185434.41116588</v>
      </c>
      <c r="S143" s="35"/>
    </row>
    <row r="144" spans="1:20" ht="21.75" customHeight="1" x14ac:dyDescent="0.25">
      <c r="A144" s="36"/>
      <c r="B144" s="37"/>
      <c r="C144" s="38"/>
      <c r="D144" s="39"/>
      <c r="E144" s="39"/>
      <c r="F144" s="39"/>
      <c r="G144" s="39"/>
      <c r="H144" s="39"/>
      <c r="I144" s="39"/>
      <c r="J144" s="39"/>
      <c r="K144" s="39"/>
      <c r="L144" s="39"/>
      <c r="M144" s="39"/>
      <c r="N144" s="39"/>
      <c r="O144" s="39"/>
      <c r="P144" s="39"/>
      <c r="Q144" s="40"/>
      <c r="R144" s="40"/>
      <c r="S144" s="40"/>
    </row>
    <row r="145" spans="1:19" s="14" customFormat="1" ht="32.25" customHeight="1" x14ac:dyDescent="0.25">
      <c r="A145" s="83" t="s">
        <v>33</v>
      </c>
      <c r="B145" s="83"/>
      <c r="C145" s="83"/>
      <c r="D145" s="83"/>
      <c r="E145" s="83"/>
      <c r="F145" s="83"/>
      <c r="G145" s="83"/>
      <c r="H145" s="83"/>
      <c r="I145" s="83"/>
      <c r="J145" s="83"/>
      <c r="K145" s="83"/>
      <c r="L145" s="83"/>
      <c r="M145" s="83"/>
      <c r="N145" s="83"/>
      <c r="O145" s="83"/>
      <c r="P145" s="83"/>
      <c r="Q145" s="83"/>
      <c r="R145" s="1">
        <f>SUM(F143:P143)</f>
        <v>1185434.4111658796</v>
      </c>
      <c r="S145" s="41"/>
    </row>
    <row r="146" spans="1:19" s="14" customFormat="1" ht="15.75" x14ac:dyDescent="0.25">
      <c r="A146" s="83" t="s">
        <v>23</v>
      </c>
      <c r="B146" s="83"/>
      <c r="C146" s="83"/>
      <c r="D146" s="83"/>
      <c r="E146" s="83"/>
      <c r="F146" s="83"/>
      <c r="G146" s="83"/>
      <c r="H146" s="83"/>
      <c r="I146" s="83"/>
      <c r="J146" s="83"/>
      <c r="K146" s="83"/>
      <c r="L146" s="83"/>
      <c r="M146" s="83"/>
      <c r="N146" s="83"/>
      <c r="O146" s="83"/>
      <c r="P146" s="83"/>
      <c r="Q146" s="83"/>
      <c r="R146" s="1">
        <f>SUM(G143:I143)</f>
        <v>30000</v>
      </c>
      <c r="S146" s="41"/>
    </row>
    <row r="147" spans="1:19" s="14" customFormat="1" ht="15.75" x14ac:dyDescent="0.25">
      <c r="A147" s="83" t="s">
        <v>47</v>
      </c>
      <c r="B147" s="83"/>
      <c r="C147" s="83"/>
      <c r="D147" s="83"/>
      <c r="E147" s="83"/>
      <c r="F147" s="83"/>
      <c r="G147" s="83"/>
      <c r="H147" s="83"/>
      <c r="I147" s="83"/>
      <c r="J147" s="83"/>
      <c r="K147" s="83"/>
      <c r="L147" s="83"/>
      <c r="M147" s="83"/>
      <c r="N147" s="83"/>
      <c r="O147" s="83"/>
      <c r="P147" s="83"/>
      <c r="Q147" s="83"/>
      <c r="R147" s="1">
        <f>SUM(J143:K143)</f>
        <v>0</v>
      </c>
      <c r="S147" s="41"/>
    </row>
    <row r="148" spans="1:19" s="14" customFormat="1" ht="15.75" x14ac:dyDescent="0.25">
      <c r="A148" s="83" t="s">
        <v>46</v>
      </c>
      <c r="B148" s="83"/>
      <c r="C148" s="83"/>
      <c r="D148" s="83"/>
      <c r="E148" s="83"/>
      <c r="F148" s="83"/>
      <c r="G148" s="83"/>
      <c r="H148" s="83"/>
      <c r="I148" s="83"/>
      <c r="J148" s="83"/>
      <c r="K148" s="83"/>
      <c r="L148" s="83"/>
      <c r="M148" s="83"/>
      <c r="N148" s="83"/>
      <c r="O148" s="83"/>
      <c r="P148" s="83"/>
      <c r="Q148" s="83"/>
      <c r="R148" s="1">
        <f>SUM(L143:P143)</f>
        <v>313000</v>
      </c>
      <c r="S148" s="41"/>
    </row>
    <row r="149" spans="1:19" s="14" customFormat="1" ht="15.75" x14ac:dyDescent="0.25">
      <c r="A149" s="83" t="s">
        <v>48</v>
      </c>
      <c r="B149" s="83"/>
      <c r="C149" s="83"/>
      <c r="D149" s="83"/>
      <c r="E149" s="83"/>
      <c r="F149" s="83"/>
      <c r="G149" s="83"/>
      <c r="H149" s="83"/>
      <c r="I149" s="83"/>
      <c r="J149" s="83"/>
      <c r="K149" s="83"/>
      <c r="L149" s="83"/>
      <c r="M149" s="83"/>
      <c r="N149" s="83"/>
      <c r="O149" s="83"/>
      <c r="P149" s="83"/>
      <c r="Q149" s="83"/>
      <c r="R149" s="1">
        <f>R143</f>
        <v>2185434.41116588</v>
      </c>
      <c r="S149" s="41"/>
    </row>
    <row r="150" spans="1:19" s="14" customFormat="1" ht="15.75" x14ac:dyDescent="0.25">
      <c r="A150" s="83" t="s">
        <v>49</v>
      </c>
      <c r="B150" s="83"/>
      <c r="C150" s="83"/>
      <c r="D150" s="83"/>
      <c r="E150" s="83"/>
      <c r="F150" s="83"/>
      <c r="G150" s="83"/>
      <c r="H150" s="83"/>
      <c r="I150" s="83"/>
      <c r="J150" s="83"/>
      <c r="K150" s="83"/>
      <c r="L150" s="83"/>
      <c r="M150" s="83"/>
      <c r="N150" s="83"/>
      <c r="O150" s="83"/>
      <c r="P150" s="83"/>
      <c r="Q150" s="83"/>
      <c r="R150" s="2">
        <f ca="1">Q143</f>
        <v>47.848567366600037</v>
      </c>
      <c r="S150" s="41"/>
    </row>
    <row r="151" spans="1:19" s="14" customFormat="1" ht="54.75" customHeight="1" x14ac:dyDescent="0.25">
      <c r="A151" s="84" t="s">
        <v>58</v>
      </c>
      <c r="B151" s="85"/>
      <c r="C151" s="85"/>
      <c r="D151" s="85"/>
      <c r="E151" s="85"/>
      <c r="F151" s="85"/>
      <c r="G151" s="85"/>
      <c r="H151" s="85"/>
      <c r="I151" s="85"/>
      <c r="J151" s="85"/>
      <c r="K151" s="85"/>
      <c r="L151" s="85"/>
      <c r="M151" s="85"/>
      <c r="N151" s="85"/>
      <c r="O151" s="85"/>
      <c r="P151" s="85"/>
      <c r="Q151" s="85"/>
      <c r="R151" s="85"/>
      <c r="S151" s="41"/>
    </row>
    <row r="152" spans="1:19" s="14" customFormat="1" ht="55.5" customHeight="1" x14ac:dyDescent="0.25">
      <c r="A152" s="86" t="s">
        <v>50</v>
      </c>
      <c r="B152" s="87"/>
      <c r="C152" s="87"/>
      <c r="D152" s="87"/>
      <c r="E152" s="87"/>
      <c r="F152" s="87"/>
      <c r="G152" s="87"/>
      <c r="H152" s="87"/>
      <c r="I152" s="87"/>
      <c r="J152" s="87"/>
      <c r="K152" s="87"/>
      <c r="L152" s="87"/>
      <c r="M152" s="87"/>
      <c r="N152" s="87"/>
      <c r="O152" s="87"/>
      <c r="P152" s="87"/>
      <c r="Q152" s="87"/>
      <c r="R152" s="87"/>
      <c r="S152" s="41"/>
    </row>
    <row r="153" spans="1:19" s="14" customFormat="1" ht="57" customHeight="1" x14ac:dyDescent="0.25">
      <c r="A153" s="86" t="s">
        <v>51</v>
      </c>
      <c r="B153" s="87"/>
      <c r="C153" s="87"/>
      <c r="D153" s="87"/>
      <c r="E153" s="87"/>
      <c r="F153" s="87"/>
      <c r="G153" s="87"/>
      <c r="H153" s="87"/>
      <c r="I153" s="87"/>
      <c r="J153" s="87"/>
      <c r="K153" s="87"/>
      <c r="L153" s="87"/>
      <c r="M153" s="87"/>
      <c r="N153" s="87"/>
      <c r="O153" s="87"/>
      <c r="P153" s="87"/>
      <c r="Q153" s="87"/>
      <c r="R153" s="87"/>
      <c r="S153" s="41"/>
    </row>
    <row r="154" spans="1:19" s="14" customFormat="1" ht="30" customHeight="1" x14ac:dyDescent="0.25">
      <c r="A154" s="86" t="s">
        <v>59</v>
      </c>
      <c r="B154" s="87"/>
      <c r="C154" s="87"/>
      <c r="D154" s="87"/>
      <c r="E154" s="87"/>
      <c r="F154" s="87"/>
      <c r="G154" s="87"/>
      <c r="H154" s="87"/>
      <c r="I154" s="87"/>
      <c r="J154" s="87"/>
      <c r="K154" s="87"/>
      <c r="L154" s="87"/>
      <c r="M154" s="87"/>
      <c r="N154" s="87"/>
      <c r="O154" s="87"/>
      <c r="P154" s="87"/>
      <c r="Q154" s="87"/>
      <c r="R154" s="87"/>
      <c r="S154" s="41"/>
    </row>
    <row r="155" spans="1:19" s="14" customFormat="1" ht="11.25" customHeight="1" x14ac:dyDescent="0.25">
      <c r="A155" s="3"/>
      <c r="B155" s="3"/>
      <c r="C155" s="3"/>
      <c r="D155" s="3"/>
      <c r="E155" s="3"/>
      <c r="F155" s="3"/>
      <c r="G155" s="3"/>
      <c r="H155" s="3"/>
      <c r="I155" s="3"/>
      <c r="J155" s="3"/>
      <c r="K155" s="3"/>
      <c r="L155" s="3"/>
      <c r="M155" s="3"/>
      <c r="N155" s="3"/>
      <c r="O155" s="41"/>
      <c r="P155" s="41"/>
      <c r="Q155" s="41"/>
      <c r="R155" s="41"/>
      <c r="S155" s="41"/>
    </row>
    <row r="156" spans="1:19" s="14" customFormat="1" ht="10.5" customHeight="1" x14ac:dyDescent="0.25">
      <c r="A156" s="89" t="s">
        <v>24</v>
      </c>
      <c r="B156" s="89"/>
      <c r="C156" s="90"/>
      <c r="D156" s="90"/>
      <c r="E156" s="90"/>
      <c r="F156" s="90"/>
      <c r="G156" s="4"/>
      <c r="H156" s="88" t="s">
        <v>57</v>
      </c>
      <c r="I156" s="88"/>
      <c r="J156" s="88"/>
      <c r="K156" s="88"/>
      <c r="L156" s="88"/>
      <c r="M156" s="88"/>
      <c r="N156" s="88"/>
      <c r="O156" s="88"/>
      <c r="P156" s="88"/>
      <c r="Q156" s="88"/>
      <c r="R156" s="88"/>
      <c r="S156" s="88"/>
    </row>
    <row r="157" spans="1:19" s="14" customFormat="1" ht="25.5" customHeight="1" x14ac:dyDescent="0.25">
      <c r="A157" s="4"/>
      <c r="B157" s="4"/>
      <c r="C157" s="4"/>
      <c r="D157" s="4"/>
      <c r="E157" s="4"/>
      <c r="F157" s="4"/>
      <c r="G157" s="4"/>
      <c r="H157" s="88"/>
      <c r="I157" s="88"/>
      <c r="J157" s="88"/>
      <c r="K157" s="88"/>
      <c r="L157" s="88"/>
      <c r="M157" s="88"/>
      <c r="N157" s="88"/>
      <c r="O157" s="88"/>
      <c r="P157" s="88"/>
      <c r="Q157" s="88"/>
      <c r="R157" s="88"/>
      <c r="S157" s="88"/>
    </row>
    <row r="158" spans="1:19" s="14" customFormat="1" ht="20.25" customHeight="1" x14ac:dyDescent="0.25">
      <c r="A158" s="80"/>
      <c r="B158" s="80"/>
      <c r="C158" s="81"/>
      <c r="D158" s="81"/>
      <c r="E158" s="81"/>
      <c r="F158" s="81"/>
      <c r="G158" s="4"/>
      <c r="H158" s="80"/>
      <c r="I158" s="80"/>
      <c r="J158" s="81"/>
      <c r="K158" s="81"/>
      <c r="L158" s="81"/>
      <c r="M158" s="81"/>
      <c r="N158" s="4"/>
      <c r="O158" s="42"/>
      <c r="P158" s="42"/>
      <c r="Q158" s="42"/>
      <c r="R158" s="42"/>
      <c r="S158" s="42"/>
    </row>
    <row r="159" spans="1:19" s="14" customFormat="1" ht="15.75" x14ac:dyDescent="0.25">
      <c r="A159" s="80"/>
      <c r="B159" s="80"/>
      <c r="C159" s="82" t="s">
        <v>25</v>
      </c>
      <c r="D159" s="82"/>
      <c r="E159" s="82"/>
      <c r="F159" s="82"/>
      <c r="G159" s="4"/>
      <c r="H159" s="80"/>
      <c r="I159" s="80"/>
      <c r="J159" s="82" t="s">
        <v>25</v>
      </c>
      <c r="K159" s="82"/>
      <c r="L159" s="82"/>
      <c r="M159" s="82"/>
      <c r="N159" s="4"/>
      <c r="O159" s="42"/>
      <c r="P159" s="42"/>
      <c r="Q159" s="42"/>
      <c r="R159" s="42"/>
      <c r="S159" s="42"/>
    </row>
    <row r="160" spans="1:19" s="14" customFormat="1" x14ac:dyDescent="0.25"/>
  </sheetData>
  <sheetProtection selectLockedCells="1"/>
  <mergeCells count="77">
    <mergeCell ref="T2:X2"/>
    <mergeCell ref="T3:X3"/>
    <mergeCell ref="T4:X4"/>
    <mergeCell ref="T1:Y1"/>
    <mergeCell ref="T5:Y5"/>
    <mergeCell ref="T8:Y8"/>
    <mergeCell ref="T7:X7"/>
    <mergeCell ref="T6:X6"/>
    <mergeCell ref="I13:N13"/>
    <mergeCell ref="I12:N12"/>
    <mergeCell ref="T9:X9"/>
    <mergeCell ref="T10:X10"/>
    <mergeCell ref="T11:X11"/>
    <mergeCell ref="T12:X12"/>
    <mergeCell ref="T13:X13"/>
    <mergeCell ref="I11:N11"/>
    <mergeCell ref="I10:N10"/>
    <mergeCell ref="I9:N9"/>
    <mergeCell ref="I7:N7"/>
    <mergeCell ref="I6:N6"/>
    <mergeCell ref="I8:O8"/>
    <mergeCell ref="T14:X14"/>
    <mergeCell ref="A14:E14"/>
    <mergeCell ref="I14:N14"/>
    <mergeCell ref="S17:S20"/>
    <mergeCell ref="E18:E20"/>
    <mergeCell ref="F18:F20"/>
    <mergeCell ref="G18:P18"/>
    <mergeCell ref="G19:I19"/>
    <mergeCell ref="J19:K19"/>
    <mergeCell ref="E17:P17"/>
    <mergeCell ref="Q17:Q20"/>
    <mergeCell ref="T17:T20"/>
    <mergeCell ref="C158:F158"/>
    <mergeCell ref="C159:F159"/>
    <mergeCell ref="A16:S16"/>
    <mergeCell ref="A149:Q149"/>
    <mergeCell ref="A150:Q150"/>
    <mergeCell ref="A145:Q145"/>
    <mergeCell ref="A146:Q146"/>
    <mergeCell ref="R17:R20"/>
    <mergeCell ref="A17:A20"/>
    <mergeCell ref="B17:B20"/>
    <mergeCell ref="C17:C20"/>
    <mergeCell ref="D17:D20"/>
    <mergeCell ref="L19:P19"/>
    <mergeCell ref="A13:E13"/>
    <mergeCell ref="A1:B2"/>
    <mergeCell ref="C1:F2"/>
    <mergeCell ref="H158:I159"/>
    <mergeCell ref="J158:M158"/>
    <mergeCell ref="J159:M159"/>
    <mergeCell ref="A148:Q148"/>
    <mergeCell ref="A151:R151"/>
    <mergeCell ref="A152:R152"/>
    <mergeCell ref="A153:R153"/>
    <mergeCell ref="A154:R154"/>
    <mergeCell ref="A147:Q147"/>
    <mergeCell ref="H156:S157"/>
    <mergeCell ref="A156:B156"/>
    <mergeCell ref="C156:F156"/>
    <mergeCell ref="A158:B159"/>
    <mergeCell ref="A8:E8"/>
    <mergeCell ref="A9:E9"/>
    <mergeCell ref="A10:E10"/>
    <mergeCell ref="A11:E11"/>
    <mergeCell ref="A12:E12"/>
    <mergeCell ref="A3:E3"/>
    <mergeCell ref="A4:E4"/>
    <mergeCell ref="A5:E5"/>
    <mergeCell ref="A6:E6"/>
    <mergeCell ref="A7:E7"/>
    <mergeCell ref="I4:N4"/>
    <mergeCell ref="I3:N3"/>
    <mergeCell ref="I2:N2"/>
    <mergeCell ref="I5:O5"/>
    <mergeCell ref="I1:O1"/>
  </mergeCells>
  <dataValidations count="6">
    <dataValidation type="whole" allowBlank="1" showInputMessage="1" showErrorMessage="1" error="Строк кредиту має бути в діапазоні від 12 до 120 місяців" promptTitle="строк кредиту" prompt="Строк кредиту маэ бути в діапазоні від 12 до 120 місяців_x000a_" sqref="F6" xr:uid="{650EA932-DD56-4975-9536-569519A0211F}">
      <formula1>12</formula1>
      <formula2>120</formula2>
    </dataValidation>
    <dataValidation type="whole" allowBlank="1" showInputMessage="1" showErrorMessage="1" error="Значення має бути в діапазоні від 1 до 25" sqref="F12" xr:uid="{7A8AA279-C463-42A6-A13C-6EFDDB362C22}">
      <formula1>1</formula1>
      <formula2>25</formula2>
    </dataValidation>
    <dataValidation type="list" allowBlank="1" showInputMessage="1" showErrorMessage="1" sqref="F3" xr:uid="{A87229DC-D398-4473-94AF-C8207BD1B60C}">
      <formula1>type</formula1>
    </dataValidation>
    <dataValidation type="decimal" allowBlank="1" showInputMessage="1" showErrorMessage="1" error="Значення має бути в діапазоні від 1 до 100000000" sqref="F4:F5" xr:uid="{F379AC3B-3202-4D32-BA73-B4A2D6538DE9}">
      <formula1>1</formula1>
      <formula2>100000000</formula2>
    </dataValidation>
    <dataValidation type="date" operator="greaterThanOrEqual" allowBlank="1" showInputMessage="1" showErrorMessage="1" sqref="F9" xr:uid="{394588F8-92C4-451F-BA28-770BAB61287A}">
      <formula1>TODAY()</formula1>
    </dataValidation>
    <dataValidation type="decimal" allowBlank="1" showInputMessage="1" showErrorMessage="1" error="Значення має бути в діапазоні від 0 до 100 000" sqref="O2:O4 O6:O7 O9:O11 O14" xr:uid="{40F8F12D-A4B2-4AAE-9758-577B7D2E8847}">
      <formula1>0</formula1>
      <formula2>100000</formula2>
    </dataValidation>
  </dataValidations>
  <pageMargins left="0.23622047244094491" right="0.23622047244094491" top="0.74803149606299213" bottom="0.74803149606299213" header="0.31496062992125984" footer="0.31496062992125984"/>
  <pageSetup paperSize="9" scale="65" fitToHeight="0" orientation="landscape" r:id="rId1"/>
  <headerFooter>
    <oddFooter>&amp;L&amp;"Times New Roman,обычный"&amp;12 дата ____________&amp;Cпозичальник ______________________/_________________/
              підпис                           ПІБ&amp;R&amp;P/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3</vt:i4>
      </vt:variant>
    </vt:vector>
  </HeadingPairs>
  <TitlesOfParts>
    <vt:vector size="4" baseType="lpstr">
      <vt:lpstr>калькулятор</vt:lpstr>
      <vt:lpstr>калькулятор!type</vt:lpstr>
      <vt:lpstr>калькулятор!Заголовки_для_печати</vt:lpstr>
      <vt:lpstr>калькулятор!Область_печати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Епихин Юрий Владимирович</dc:creator>
  <cp:lastModifiedBy>Надежда</cp:lastModifiedBy>
  <cp:lastPrinted>2021-12-28T15:01:07Z</cp:lastPrinted>
  <dcterms:created xsi:type="dcterms:W3CDTF">2020-10-02T11:10:36Z</dcterms:created>
  <dcterms:modified xsi:type="dcterms:W3CDTF">2021-12-28T15:01:44Z</dcterms:modified>
</cp:coreProperties>
</file>